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1.xml" ContentType="application/vnd.openxmlformats-officedocument.drawing+xml"/>
  <Override PartName="/xl/tables/table1.xml" ContentType="application/vnd.openxmlformats-officedocument.spreadsheetml.table+xml"/>
  <Override PartName="/xl/drawings/drawing2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unicaucaeduco-my.sharepoint.com/personal/mabelaexa14_unicauca_edu_co/Documents/2026/2.6-27/2.6-27.13/Seguimiento Planes de Mejoramiento/2025 - 2/Seguimiento PM internos 2025-II/"/>
    </mc:Choice>
  </mc:AlternateContent>
  <xr:revisionPtr revIDLastSave="463" documentId="8_{57178A05-E7CB-459C-B58A-D54CEAF293A6}" xr6:coauthVersionLast="47" xr6:coauthVersionMax="47" xr10:uidLastSave="{E33D92E0-886F-47AF-8080-5308B44B7A3E}"/>
  <bookViews>
    <workbookView xWindow="-120" yWindow="-120" windowWidth="29040" windowHeight="15840" firstSheet="18" activeTab="26" xr2:uid="{00000000-000D-0000-FFFF-FFFF00000000}"/>
  </bookViews>
  <sheets>
    <sheet name="ARCHIVO HISTÓRICO " sheetId="136" r:id="rId1"/>
    <sheet name="MATRICULA FINANCIERA" sheetId="107" r:id="rId2"/>
    <sheet name="TRANSPORTE" sheetId="137" r:id="rId3"/>
    <sheet name="POSGRADOS" sheetId="128" r:id="rId4"/>
    <sheet name="TALENTO HUMANO DIV." sheetId="132" r:id="rId5"/>
    <sheet name="SGSST" sheetId="135" r:id="rId6"/>
    <sheet name="TALENTO HUMANO UNISALUD" sheetId="133" r:id="rId7"/>
    <sheet name="BIENESTAR UNIVERSITARIO" sheetId="131" r:id="rId8"/>
    <sheet name="RELIQUIDACION MATRICULA" sheetId="138" r:id="rId9"/>
    <sheet name="Planes DARCA" sheetId="150" r:id="rId10"/>
    <sheet name="PLANES ACADÉMICA" sheetId="142" r:id="rId11"/>
    <sheet name="Profesor Invitado" sheetId="161" r:id="rId12"/>
    <sheet name="REGIONALIZACIÓN" sheetId="143" r:id="rId13"/>
    <sheet name="PETI" sheetId="146" r:id="rId14"/>
    <sheet name="TEMPORALES" sheetId="160" r:id="rId15"/>
    <sheet name="LEGALIZACION AVANCES" sheetId="106" r:id="rId16"/>
    <sheet name="Proyectos internos VRI" sheetId="154" r:id="rId17"/>
    <sheet name="CIC Unidad 2" sheetId="153" r:id="rId18"/>
    <sheet name="CIC Unidad 1" sheetId="155" r:id="rId19"/>
    <sheet name="ACTOS ADTVOS VACAD" sheetId="157" r:id="rId20"/>
    <sheet name="CGR 2020" sheetId="113" r:id="rId21"/>
    <sheet name="CGR 2021" sheetId="116" r:id="rId22"/>
    <sheet name="CGR 2023" sheetId="144" r:id="rId23"/>
    <sheet name="CGR 2024" sheetId="162" r:id="rId24"/>
    <sheet name="CGR REGALÍAS" sheetId="166" state="hidden" r:id="rId25"/>
    <sheet name="CONTROL PM" sheetId="148" state="hidden" r:id="rId26"/>
    <sheet name="DETALLE INTERNOS" sheetId="100" r:id="rId27"/>
    <sheet name="DETALLE CGR" sheetId="110" r:id="rId28"/>
    <sheet name="Cronógrama" sheetId="17" state="hidden" r:id="rId29"/>
    <sheet name="Cronógrama nov.2019" sheetId="32" state="hidden" r:id="rId30"/>
  </sheets>
  <externalReferences>
    <externalReference r:id="rId31"/>
    <externalReference r:id="rId32"/>
    <externalReference r:id="rId33"/>
    <externalReference r:id="rId34"/>
    <externalReference r:id="rId35"/>
  </externalReferences>
  <definedNames>
    <definedName name="_xlnm._FilterDatabase" localSheetId="0" hidden="1">'ARCHIVO HISTÓRICO '!$A$6:$AD$6</definedName>
    <definedName name="_xlnm._FilterDatabase" localSheetId="7" hidden="1">'BIENESTAR UNIVERSITARIO'!$A$6:$AD$32</definedName>
    <definedName name="_xlnm._FilterDatabase" localSheetId="20" hidden="1">'CGR 2020'!$A$3:$Y$34</definedName>
    <definedName name="_xlnm._FilterDatabase" localSheetId="21" hidden="1">'CGR 2021'!$A$3:$Y$40</definedName>
    <definedName name="_xlnm._FilterDatabase" localSheetId="22" hidden="1">'CGR 2023'!$A$1:$Y$25</definedName>
    <definedName name="_xlnm._FilterDatabase" localSheetId="23" hidden="1">'CGR 2024'!$C$7:$Z$37</definedName>
    <definedName name="_xlnm._FilterDatabase" localSheetId="18" hidden="1">'CIC Unidad 1'!$A$6:$N$6</definedName>
    <definedName name="_xlnm._FilterDatabase" localSheetId="17" hidden="1">'CIC Unidad 2'!$A$6:$N$7</definedName>
    <definedName name="_xlnm._FilterDatabase" localSheetId="26" hidden="1">'DETALLE INTERNOS'!#REF!</definedName>
    <definedName name="_xlnm._FilterDatabase" localSheetId="15" hidden="1">'LEGALIZACION AVANCES'!$A$6:$AX$6</definedName>
    <definedName name="_xlnm._FilterDatabase" localSheetId="1" hidden="1">'MATRICULA FINANCIERA'!$A$6:$N$7</definedName>
    <definedName name="_xlnm._FilterDatabase" localSheetId="13" hidden="1">PETI!$A$6:$AD$6</definedName>
    <definedName name="_xlnm._FilterDatabase" localSheetId="10" hidden="1">'PLANES ACADÉMICA'!$A$6:$BB$39</definedName>
    <definedName name="_xlnm._FilterDatabase" localSheetId="9" hidden="1">'Planes DARCA'!$A$6:$CW$6</definedName>
    <definedName name="_xlnm._FilterDatabase" localSheetId="3" hidden="1">POSGRADOS!$A$6:$AD$26</definedName>
    <definedName name="_xlnm._FilterDatabase" localSheetId="11" hidden="1">'Profesor Invitado'!$A$7:$BB$7</definedName>
    <definedName name="_xlnm._FilterDatabase" localSheetId="16" hidden="1">'Proyectos internos VRI'!$A$6:$N$7</definedName>
    <definedName name="_xlnm._FilterDatabase" localSheetId="12" hidden="1">REGIONALIZACIÓN!$A$6:$BB$34</definedName>
    <definedName name="_xlnm._FilterDatabase" localSheetId="8" hidden="1">'RELIQUIDACION MATRICULA'!$A$6:$AW$21</definedName>
    <definedName name="_xlnm._FilterDatabase" localSheetId="5" hidden="1">SGSST!$A$6:$AD$29</definedName>
    <definedName name="_xlnm._FilterDatabase" localSheetId="4" hidden="1">'TALENTO HUMANO DIV.'!$A$1:$AD$29</definedName>
    <definedName name="_xlnm._FilterDatabase" localSheetId="6" hidden="1">'TALENTO HUMANO UNISALUD'!$A$6:$AD$6</definedName>
    <definedName name="_xlnm._FilterDatabase" localSheetId="14" hidden="1">TEMPORALES!$A$6:$N$7</definedName>
    <definedName name="_xlnm._FilterDatabase" localSheetId="2" hidden="1">TRANSPORTE!$A$6:$AD$6</definedName>
    <definedName name="_xlnm.Print_Area" localSheetId="18">'CIC Unidad 1'!$A$1:$N$20</definedName>
    <definedName name="_xlnm.Print_Area" localSheetId="9">'Planes DARCA'!$A$1:$N$19</definedName>
    <definedName name="_xlnm.Print_Area" localSheetId="16">'Proyectos internos VRI'!$A$1:$N$27</definedName>
    <definedName name="_xlnm.Print_Area" localSheetId="14">TEMPORALES!$A$1:$N$20</definedName>
    <definedName name="Calidad_Académica">[1]Datos!$D$8:$D$19</definedName>
    <definedName name="Fuente">[2]Datos!$C$6:$C$10</definedName>
    <definedName name="_xlnm.Print_Titles" localSheetId="16">'Proyectos internos VRI'!$6:$6</definedName>
    <definedName name="_xlnm.Print_Titles" localSheetId="14">TEMPORALES!$6:$6</definedName>
    <definedName name="UnidaddeMedida" localSheetId="18">[3]Hoja2!$A$3:$A$11</definedName>
    <definedName name="UnidaddeMedida" localSheetId="17">[4]Hoja2!$A$3:$A$11</definedName>
    <definedName name="UnidaddeMedida" localSheetId="15">[4]Hoja2!$A$3:$A$11</definedName>
    <definedName name="UnidaddeMedida" localSheetId="1">[4]Hoja2!$A$3:$A$11</definedName>
    <definedName name="UnidaddeMedida" localSheetId="9">[4]Hoja2!$A$3:$A$11</definedName>
    <definedName name="UnidaddeMedida" localSheetId="16">[3]Hoja2!$A$3:$A$11</definedName>
    <definedName name="UnidaddeMedida" localSheetId="14">[3]Hoja2!$A$3:$A$11</definedName>
    <definedName name="UnidaddeMedida">[5]Hoja2!$A$3:$A$11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J25" i="148" l="1"/>
  <c r="L20" i="148"/>
  <c r="K21" i="148"/>
  <c r="J21" i="148"/>
  <c r="I21" i="148"/>
  <c r="D4" i="100"/>
  <c r="AC12" i="107"/>
  <c r="W7" i="157" l="1"/>
  <c r="W13" i="146"/>
  <c r="W26" i="143"/>
  <c r="W28" i="132" l="1"/>
  <c r="Q28" i="132"/>
  <c r="R12" i="157"/>
  <c r="V12" i="157" s="1"/>
  <c r="Z12" i="157" s="1"/>
  <c r="AC12" i="157" s="1"/>
  <c r="R11" i="157"/>
  <c r="V11" i="157" s="1"/>
  <c r="Z11" i="157" s="1"/>
  <c r="AC11" i="157" s="1"/>
  <c r="O12" i="157"/>
  <c r="O11" i="157"/>
  <c r="Q28" i="137"/>
  <c r="Q26" i="137"/>
  <c r="W24" i="137"/>
  <c r="W25" i="137"/>
  <c r="W26" i="137"/>
  <c r="W27" i="137"/>
  <c r="W28" i="137"/>
  <c r="W29" i="137"/>
  <c r="W30" i="137"/>
  <c r="V24" i="137"/>
  <c r="V27" i="137"/>
  <c r="V29" i="137"/>
  <c r="V30" i="137"/>
  <c r="R24" i="137"/>
  <c r="R25" i="137"/>
  <c r="V25" i="137" s="1"/>
  <c r="R26" i="137"/>
  <c r="V26" i="137" s="1"/>
  <c r="R27" i="137"/>
  <c r="R28" i="137"/>
  <c r="V28" i="137" s="1"/>
  <c r="R29" i="137"/>
  <c r="R30" i="137"/>
  <c r="Q11" i="150"/>
  <c r="H6" i="100"/>
  <c r="I4" i="100"/>
  <c r="I18" i="100"/>
  <c r="I13" i="100"/>
  <c r="I17" i="100"/>
  <c r="I20" i="100"/>
  <c r="I6" i="100"/>
  <c r="I8" i="100"/>
  <c r="I19" i="100"/>
  <c r="U22" i="100"/>
  <c r="U11" i="100"/>
  <c r="T22" i="100"/>
  <c r="T11" i="100"/>
  <c r="S22" i="100"/>
  <c r="S11" i="100"/>
  <c r="R22" i="100"/>
  <c r="Q22" i="100"/>
  <c r="I22" i="100"/>
  <c r="H22" i="100"/>
  <c r="E22" i="100"/>
  <c r="D22" i="100"/>
  <c r="Q8" i="150"/>
  <c r="Q8" i="131"/>
  <c r="Q26" i="131"/>
  <c r="Q27" i="131"/>
  <c r="Q28" i="131"/>
  <c r="Q25" i="131"/>
  <c r="Q11" i="131"/>
  <c r="Q10" i="131"/>
  <c r="Q9" i="131"/>
  <c r="AC17" i="138"/>
  <c r="AC19" i="138"/>
  <c r="AC20" i="138"/>
  <c r="L28" i="148"/>
  <c r="O7" i="157"/>
  <c r="R10" i="157"/>
  <c r="O14" i="157"/>
  <c r="O13" i="157"/>
  <c r="O10" i="157"/>
  <c r="O9" i="157"/>
  <c r="I20" i="148"/>
  <c r="L19" i="148"/>
  <c r="L18" i="148"/>
  <c r="L17" i="148"/>
  <c r="L13" i="148"/>
  <c r="K13" i="148"/>
  <c r="J13" i="148"/>
  <c r="I13" i="148"/>
  <c r="W29" i="135"/>
  <c r="Z7" i="135"/>
  <c r="AC7" i="135"/>
  <c r="AC8" i="135"/>
  <c r="Z8" i="135"/>
  <c r="L2" i="148"/>
  <c r="Z37" i="133"/>
  <c r="Z29" i="133"/>
  <c r="Z21" i="133"/>
  <c r="Z16" i="133"/>
  <c r="Z18" i="133"/>
  <c r="Z19" i="133"/>
  <c r="Z20" i="133"/>
  <c r="Z22" i="133"/>
  <c r="Z24" i="133"/>
  <c r="Z25" i="133"/>
  <c r="Z28" i="133"/>
  <c r="Z30" i="133"/>
  <c r="Z31" i="133"/>
  <c r="Z32" i="133"/>
  <c r="Z33" i="133"/>
  <c r="Z34" i="133"/>
  <c r="Z35" i="133"/>
  <c r="Z36" i="133"/>
  <c r="Z38" i="133"/>
  <c r="Z39" i="133"/>
  <c r="Z40" i="133"/>
  <c r="Z41" i="133"/>
  <c r="Z42" i="133"/>
  <c r="Z43" i="133"/>
  <c r="Z8" i="133"/>
  <c r="Z7" i="133"/>
  <c r="U7" i="133"/>
  <c r="U8" i="133"/>
  <c r="O30" i="133"/>
  <c r="R30" i="133"/>
  <c r="S30" i="133"/>
  <c r="U30" i="133"/>
  <c r="V30" i="133"/>
  <c r="W30" i="133"/>
  <c r="O31" i="133"/>
  <c r="R31" i="133"/>
  <c r="S31" i="133"/>
  <c r="U31" i="133"/>
  <c r="V31" i="133"/>
  <c r="W31" i="133"/>
  <c r="O32" i="133"/>
  <c r="R32" i="133"/>
  <c r="S32" i="133"/>
  <c r="U32" i="133"/>
  <c r="V32" i="133"/>
  <c r="W32" i="133"/>
  <c r="O33" i="133"/>
  <c r="R33" i="133"/>
  <c r="S33" i="133"/>
  <c r="U33" i="133"/>
  <c r="V33" i="133"/>
  <c r="W33" i="133"/>
  <c r="O34" i="133"/>
  <c r="R34" i="133"/>
  <c r="S34" i="133"/>
  <c r="U34" i="133"/>
  <c r="V34" i="133"/>
  <c r="W34" i="133"/>
  <c r="O35" i="133"/>
  <c r="R35" i="133"/>
  <c r="S35" i="133"/>
  <c r="U35" i="133"/>
  <c r="V35" i="133"/>
  <c r="W35" i="133"/>
  <c r="O36" i="133"/>
  <c r="R36" i="133"/>
  <c r="S36" i="133"/>
  <c r="U36" i="133"/>
  <c r="V36" i="133"/>
  <c r="W36" i="133"/>
  <c r="O37" i="133"/>
  <c r="R37" i="133"/>
  <c r="S37" i="133"/>
  <c r="U37" i="133"/>
  <c r="V37" i="133"/>
  <c r="W37" i="133"/>
  <c r="O38" i="133"/>
  <c r="R38" i="133"/>
  <c r="S38" i="133"/>
  <c r="U38" i="133"/>
  <c r="V38" i="133"/>
  <c r="W38" i="133"/>
  <c r="O39" i="133"/>
  <c r="R39" i="133"/>
  <c r="S39" i="133"/>
  <c r="U39" i="133"/>
  <c r="V39" i="133"/>
  <c r="W39" i="133"/>
  <c r="O40" i="133"/>
  <c r="R40" i="133"/>
  <c r="S40" i="133"/>
  <c r="U40" i="133"/>
  <c r="V40" i="133"/>
  <c r="W40" i="133"/>
  <c r="O41" i="133"/>
  <c r="R41" i="133"/>
  <c r="S41" i="133"/>
  <c r="U41" i="133"/>
  <c r="V41" i="133"/>
  <c r="W41" i="133"/>
  <c r="O42" i="133"/>
  <c r="R42" i="133"/>
  <c r="S42" i="133"/>
  <c r="U42" i="133"/>
  <c r="V42" i="133"/>
  <c r="W42" i="133"/>
  <c r="O43" i="133"/>
  <c r="R43" i="133"/>
  <c r="S43" i="133"/>
  <c r="U43" i="133"/>
  <c r="V43" i="133"/>
  <c r="W43" i="133"/>
  <c r="AC9" i="107"/>
  <c r="W8" i="150"/>
  <c r="R25" i="131"/>
  <c r="U45" i="146"/>
  <c r="U30" i="131"/>
  <c r="U9" i="143"/>
  <c r="O13" i="142"/>
  <c r="U22" i="143"/>
  <c r="O8" i="131"/>
  <c r="R8" i="131" s="1"/>
  <c r="V8" i="131" s="1"/>
  <c r="U7" i="131"/>
  <c r="AC51" i="146"/>
  <c r="U12" i="161"/>
  <c r="Q7" i="160"/>
  <c r="Z8" i="161"/>
  <c r="W8" i="160"/>
  <c r="W8" i="161"/>
  <c r="AC8" i="153"/>
  <c r="O7" i="154"/>
  <c r="Q23" i="146"/>
  <c r="Q8" i="146"/>
  <c r="Q8" i="106"/>
  <c r="Q18" i="153"/>
  <c r="Q17" i="153"/>
  <c r="Q15" i="153"/>
  <c r="Q14" i="153"/>
  <c r="Q13" i="153"/>
  <c r="Q12" i="153"/>
  <c r="Q11" i="153"/>
  <c r="Q7" i="106"/>
  <c r="W7" i="106"/>
  <c r="W10" i="143"/>
  <c r="U17" i="160"/>
  <c r="U7" i="153"/>
  <c r="O7" i="153"/>
  <c r="W9" i="161"/>
  <c r="Q8" i="110"/>
  <c r="R3" i="110"/>
  <c r="P8" i="110"/>
  <c r="O8" i="110"/>
  <c r="V7" i="166"/>
  <c r="E7" i="110"/>
  <c r="K7" i="110" s="1"/>
  <c r="V9" i="166"/>
  <c r="V13" i="166" s="1"/>
  <c r="T9" i="166"/>
  <c r="T8" i="166"/>
  <c r="S8" i="166"/>
  <c r="V8" i="166"/>
  <c r="W8" i="166"/>
  <c r="X8" i="166"/>
  <c r="S9" i="166"/>
  <c r="W9" i="166"/>
  <c r="X9" i="166"/>
  <c r="S10" i="166"/>
  <c r="T10" i="166"/>
  <c r="V10" i="166"/>
  <c r="W10" i="166"/>
  <c r="X10" i="166"/>
  <c r="S11" i="166"/>
  <c r="T11" i="166"/>
  <c r="V11" i="166"/>
  <c r="W11" i="166"/>
  <c r="X11" i="166"/>
  <c r="S12" i="166"/>
  <c r="T12" i="166"/>
  <c r="V12" i="166"/>
  <c r="W12" i="166"/>
  <c r="X12" i="166"/>
  <c r="X7" i="166"/>
  <c r="X13" i="162"/>
  <c r="W7" i="166"/>
  <c r="T7" i="166"/>
  <c r="V9" i="162"/>
  <c r="T9" i="162"/>
  <c r="S7" i="166"/>
  <c r="P8" i="166"/>
  <c r="P9" i="166"/>
  <c r="P10" i="166"/>
  <c r="P11" i="166"/>
  <c r="P12" i="166"/>
  <c r="P7" i="166"/>
  <c r="W11" i="157"/>
  <c r="W12" i="157"/>
  <c r="W13" i="157"/>
  <c r="W15" i="157" s="1"/>
  <c r="J20" i="148" s="1"/>
  <c r="W14" i="157"/>
  <c r="W10" i="157"/>
  <c r="W9" i="157"/>
  <c r="W7" i="155"/>
  <c r="U11" i="157"/>
  <c r="U12" i="157"/>
  <c r="U13" i="157"/>
  <c r="U14" i="157"/>
  <c r="U10" i="157"/>
  <c r="U9" i="157"/>
  <c r="U7" i="157"/>
  <c r="U7" i="155"/>
  <c r="S12" i="157"/>
  <c r="S14" i="157"/>
  <c r="S10" i="157"/>
  <c r="S11" i="157"/>
  <c r="S13" i="157"/>
  <c r="S9" i="157"/>
  <c r="S7" i="157"/>
  <c r="S7" i="155"/>
  <c r="R13" i="157"/>
  <c r="V13" i="157" s="1"/>
  <c r="Z13" i="157" s="1"/>
  <c r="AC13" i="157" s="1"/>
  <c r="R14" i="157"/>
  <c r="V14" i="157" s="1"/>
  <c r="V10" i="157"/>
  <c r="R7" i="157"/>
  <c r="V7" i="157" s="1"/>
  <c r="Z7" i="157" s="1"/>
  <c r="AC7" i="157" s="1"/>
  <c r="R9" i="157"/>
  <c r="V9" i="157" s="1"/>
  <c r="Z9" i="157" s="1"/>
  <c r="AC9" i="157" s="1"/>
  <c r="R8" i="155"/>
  <c r="R7" i="155"/>
  <c r="V7" i="155" s="1"/>
  <c r="O7" i="155"/>
  <c r="U8" i="161"/>
  <c r="P34" i="162"/>
  <c r="S34" i="162" s="1"/>
  <c r="W34" i="162" s="1"/>
  <c r="P10" i="162"/>
  <c r="P11" i="162"/>
  <c r="S11" i="162" s="1"/>
  <c r="W11" i="162" s="1"/>
  <c r="P12" i="162"/>
  <c r="S12" i="162" s="1"/>
  <c r="W12" i="162" s="1"/>
  <c r="P13" i="162"/>
  <c r="S13" i="162" s="1"/>
  <c r="W13" i="162" s="1"/>
  <c r="P14" i="162"/>
  <c r="P15" i="162"/>
  <c r="P16" i="162"/>
  <c r="P17" i="162"/>
  <c r="S17" i="162" s="1"/>
  <c r="W17" i="162" s="1"/>
  <c r="P18" i="162"/>
  <c r="S18" i="162" s="1"/>
  <c r="W18" i="162" s="1"/>
  <c r="P19" i="162"/>
  <c r="P20" i="162"/>
  <c r="S20" i="162" s="1"/>
  <c r="W20" i="162" s="1"/>
  <c r="P21" i="162"/>
  <c r="S21" i="162" s="1"/>
  <c r="W21" i="162" s="1"/>
  <c r="P22" i="162"/>
  <c r="S22" i="162" s="1"/>
  <c r="W22" i="162" s="1"/>
  <c r="P23" i="162"/>
  <c r="S23" i="162" s="1"/>
  <c r="W23" i="162" s="1"/>
  <c r="P24" i="162"/>
  <c r="P25" i="162"/>
  <c r="P26" i="162"/>
  <c r="S26" i="162" s="1"/>
  <c r="W26" i="162" s="1"/>
  <c r="P27" i="162"/>
  <c r="P28" i="162"/>
  <c r="P29" i="162"/>
  <c r="S29" i="162" s="1"/>
  <c r="W29" i="162" s="1"/>
  <c r="P30" i="162"/>
  <c r="S30" i="162" s="1"/>
  <c r="W30" i="162" s="1"/>
  <c r="P31" i="162"/>
  <c r="P32" i="162"/>
  <c r="S32" i="162" s="1"/>
  <c r="W32" i="162" s="1"/>
  <c r="P33" i="162"/>
  <c r="S33" i="162" s="1"/>
  <c r="W33" i="162" s="1"/>
  <c r="P35" i="162"/>
  <c r="S35" i="162" s="1"/>
  <c r="W35" i="162" s="1"/>
  <c r="P36" i="162"/>
  <c r="S36" i="162" s="1"/>
  <c r="W36" i="162" s="1"/>
  <c r="P9" i="162"/>
  <c r="S9" i="162" s="1"/>
  <c r="W9" i="162" s="1"/>
  <c r="P8" i="162"/>
  <c r="S8" i="162" s="1"/>
  <c r="W8" i="162" s="1"/>
  <c r="L4" i="144"/>
  <c r="U25" i="144"/>
  <c r="R14" i="162"/>
  <c r="X14" i="162" s="1"/>
  <c r="X26" i="162"/>
  <c r="R10" i="162"/>
  <c r="X10" i="162" s="1"/>
  <c r="R11" i="106"/>
  <c r="S15" i="162"/>
  <c r="W15" i="162" s="1"/>
  <c r="S16" i="162"/>
  <c r="W16" i="162" s="1"/>
  <c r="S19" i="162"/>
  <c r="W19" i="162" s="1"/>
  <c r="S24" i="162"/>
  <c r="W24" i="162" s="1"/>
  <c r="S25" i="162"/>
  <c r="W25" i="162" s="1"/>
  <c r="S27" i="162"/>
  <c r="W27" i="162" s="1"/>
  <c r="S28" i="162"/>
  <c r="W28" i="162" s="1"/>
  <c r="S31" i="162"/>
  <c r="W31" i="162" s="1"/>
  <c r="T10" i="162"/>
  <c r="T8" i="162"/>
  <c r="T12" i="162"/>
  <c r="T11" i="162"/>
  <c r="T13" i="162"/>
  <c r="T14" i="162"/>
  <c r="T15" i="162"/>
  <c r="T16" i="162"/>
  <c r="T17" i="162"/>
  <c r="T18" i="162"/>
  <c r="T19" i="162"/>
  <c r="T20" i="162"/>
  <c r="T21" i="162"/>
  <c r="T22" i="162"/>
  <c r="T23" i="162"/>
  <c r="T24" i="162"/>
  <c r="T25" i="162"/>
  <c r="T26" i="162"/>
  <c r="T27" i="162"/>
  <c r="T28" i="162"/>
  <c r="T29" i="162"/>
  <c r="T30" i="162"/>
  <c r="T31" i="162"/>
  <c r="T32" i="162"/>
  <c r="T33" i="162"/>
  <c r="T34" i="162"/>
  <c r="T35" i="162"/>
  <c r="T36" i="162"/>
  <c r="S8" i="155"/>
  <c r="X8" i="162"/>
  <c r="X9" i="162"/>
  <c r="X11" i="162"/>
  <c r="X12" i="162"/>
  <c r="X15" i="162"/>
  <c r="X16" i="162"/>
  <c r="X17" i="162"/>
  <c r="X18" i="162"/>
  <c r="X19" i="162"/>
  <c r="X20" i="162"/>
  <c r="X21" i="162"/>
  <c r="X22" i="162"/>
  <c r="X23" i="162"/>
  <c r="X24" i="162"/>
  <c r="X25" i="162"/>
  <c r="X27" i="162"/>
  <c r="X28" i="162"/>
  <c r="X29" i="162"/>
  <c r="X30" i="162"/>
  <c r="X31" i="162"/>
  <c r="X32" i="162"/>
  <c r="X33" i="162"/>
  <c r="X34" i="162"/>
  <c r="X35" i="162"/>
  <c r="X36" i="162"/>
  <c r="W8" i="155"/>
  <c r="V8" i="162"/>
  <c r="V8" i="155"/>
  <c r="V10" i="162"/>
  <c r="V11" i="162"/>
  <c r="V12" i="162"/>
  <c r="V13" i="162"/>
  <c r="V14" i="162"/>
  <c r="V15" i="162"/>
  <c r="I6" i="110" s="1"/>
  <c r="V16" i="162"/>
  <c r="V17" i="162"/>
  <c r="V18" i="162"/>
  <c r="V19" i="162"/>
  <c r="V20" i="162"/>
  <c r="V21" i="162"/>
  <c r="V22" i="162"/>
  <c r="V23" i="162"/>
  <c r="V24" i="162"/>
  <c r="V25" i="162"/>
  <c r="V26" i="162"/>
  <c r="V27" i="162"/>
  <c r="V28" i="162"/>
  <c r="V29" i="162"/>
  <c r="V30" i="162"/>
  <c r="V31" i="162"/>
  <c r="V32" i="162"/>
  <c r="V33" i="162"/>
  <c r="V34" i="162"/>
  <c r="V35" i="162"/>
  <c r="V36" i="162"/>
  <c r="Q4" i="144"/>
  <c r="Q38" i="116"/>
  <c r="Q16" i="144"/>
  <c r="Q10" i="144"/>
  <c r="K27" i="110"/>
  <c r="K28" i="110"/>
  <c r="K29" i="110"/>
  <c r="K26" i="110"/>
  <c r="K30" i="110" s="1"/>
  <c r="N32" i="113"/>
  <c r="N4" i="144"/>
  <c r="Q24" i="144"/>
  <c r="Q25" i="144"/>
  <c r="R5" i="110" s="1"/>
  <c r="U18" i="150"/>
  <c r="W7" i="143"/>
  <c r="P7" i="100"/>
  <c r="S10" i="162" l="1"/>
  <c r="W10" i="162" s="1"/>
  <c r="V37" i="162"/>
  <c r="R6" i="110" s="1"/>
  <c r="L29" i="110" s="1"/>
  <c r="E6" i="110"/>
  <c r="K6" i="110" s="1"/>
  <c r="S14" i="162"/>
  <c r="W14" i="162" s="1"/>
  <c r="X37" i="162"/>
  <c r="J28" i="148" s="1"/>
  <c r="F22" i="100"/>
  <c r="G22" i="100" s="1"/>
  <c r="Z7" i="155"/>
  <c r="AC7" i="155" s="1"/>
  <c r="Z14" i="157"/>
  <c r="AC14" i="157" s="1"/>
  <c r="Z10" i="157"/>
  <c r="AC10" i="157" s="1"/>
  <c r="AC15" i="157"/>
  <c r="K20" i="148" s="1"/>
  <c r="U4" i="100"/>
  <c r="T4" i="100"/>
  <c r="S4" i="100"/>
  <c r="R4" i="100"/>
  <c r="Q4" i="100"/>
  <c r="H4" i="100"/>
  <c r="E4" i="100"/>
  <c r="U15" i="157"/>
  <c r="P4" i="100" s="1"/>
  <c r="I7" i="110"/>
  <c r="F7" i="110"/>
  <c r="F6" i="110"/>
  <c r="G6" i="110" s="1"/>
  <c r="W31" i="131"/>
  <c r="W30" i="131"/>
  <c r="W29" i="131"/>
  <c r="W28" i="131"/>
  <c r="W27" i="131"/>
  <c r="T15" i="100" s="1"/>
  <c r="W26" i="131"/>
  <c r="W25" i="131"/>
  <c r="W24" i="131"/>
  <c r="W23" i="131"/>
  <c r="W22" i="131"/>
  <c r="W21" i="131"/>
  <c r="W20" i="131"/>
  <c r="W19" i="131"/>
  <c r="W17" i="131"/>
  <c r="W16" i="131"/>
  <c r="W15" i="131"/>
  <c r="W14" i="131"/>
  <c r="W13" i="131"/>
  <c r="W12" i="131"/>
  <c r="W11" i="131"/>
  <c r="W10" i="131"/>
  <c r="W9" i="131"/>
  <c r="W8" i="131"/>
  <c r="W7" i="131"/>
  <c r="U31" i="137"/>
  <c r="I28" i="148" l="1"/>
  <c r="F4" i="100"/>
  <c r="G7" i="110"/>
  <c r="H6" i="110"/>
  <c r="J6" i="110" s="1"/>
  <c r="U19" i="161"/>
  <c r="S19" i="161"/>
  <c r="W19" i="161"/>
  <c r="O19" i="161"/>
  <c r="U18" i="161"/>
  <c r="S18" i="161"/>
  <c r="R18" i="161"/>
  <c r="V18" i="161" s="1"/>
  <c r="W18" i="161"/>
  <c r="O18" i="161"/>
  <c r="U17" i="161"/>
  <c r="S17" i="161"/>
  <c r="W17" i="161"/>
  <c r="O17" i="161"/>
  <c r="W16" i="161"/>
  <c r="U16" i="161"/>
  <c r="S16" i="161"/>
  <c r="O16" i="161"/>
  <c r="R16" i="161" s="1"/>
  <c r="V16" i="161" s="1"/>
  <c r="U15" i="161"/>
  <c r="S15" i="161"/>
  <c r="R15" i="161"/>
  <c r="V15" i="161" s="1"/>
  <c r="Z15" i="161" s="1"/>
  <c r="O15" i="161"/>
  <c r="U14" i="161"/>
  <c r="S14" i="161"/>
  <c r="R14" i="161"/>
  <c r="V14" i="161" s="1"/>
  <c r="O14" i="161"/>
  <c r="U13" i="161"/>
  <c r="S13" i="161"/>
  <c r="W13" i="161"/>
  <c r="O13" i="161"/>
  <c r="S12" i="161"/>
  <c r="O12" i="161"/>
  <c r="U11" i="161"/>
  <c r="S11" i="161"/>
  <c r="O11" i="161"/>
  <c r="W10" i="161"/>
  <c r="U10" i="161"/>
  <c r="S10" i="161"/>
  <c r="O10" i="161"/>
  <c r="R10" i="161" s="1"/>
  <c r="V10" i="161" s="1"/>
  <c r="U9" i="161"/>
  <c r="S9" i="161"/>
  <c r="R9" i="161"/>
  <c r="V9" i="161" s="1"/>
  <c r="O9" i="161"/>
  <c r="S8" i="161"/>
  <c r="R8" i="161"/>
  <c r="V8" i="161" s="1"/>
  <c r="AC8" i="161" s="1"/>
  <c r="O8" i="161"/>
  <c r="G4" i="100" l="1"/>
  <c r="Z18" i="161"/>
  <c r="Z9" i="161"/>
  <c r="AC9" i="161" s="1"/>
  <c r="Z14" i="161"/>
  <c r="AC14" i="161" s="1"/>
  <c r="R12" i="161"/>
  <c r="V12" i="161" s="1"/>
  <c r="Z12" i="161" s="1"/>
  <c r="W12" i="161"/>
  <c r="W11" i="161"/>
  <c r="R11" i="161"/>
  <c r="V11" i="161" s="1"/>
  <c r="Z11" i="161" s="1"/>
  <c r="H7" i="110"/>
  <c r="J7" i="110" s="1"/>
  <c r="U20" i="161"/>
  <c r="P8" i="100" s="1"/>
  <c r="T8" i="100"/>
  <c r="S8" i="100"/>
  <c r="R8" i="100"/>
  <c r="Q8" i="100"/>
  <c r="H8" i="100"/>
  <c r="E8" i="100"/>
  <c r="F8" i="100" s="1"/>
  <c r="G8" i="100" s="1"/>
  <c r="D8" i="100"/>
  <c r="AC15" i="161"/>
  <c r="Z16" i="161"/>
  <c r="AC16" i="161" s="1"/>
  <c r="Z10" i="161"/>
  <c r="AC10" i="161" s="1"/>
  <c r="W14" i="161"/>
  <c r="R17" i="161"/>
  <c r="V17" i="161" s="1"/>
  <c r="Z17" i="161" s="1"/>
  <c r="AC17" i="161" s="1"/>
  <c r="R13" i="161"/>
  <c r="V13" i="161" s="1"/>
  <c r="W15" i="161"/>
  <c r="R19" i="161"/>
  <c r="V19" i="161" s="1"/>
  <c r="Z19" i="161" s="1"/>
  <c r="J4" i="100" l="1"/>
  <c r="J8" i="100"/>
  <c r="U8" i="100"/>
  <c r="Z13" i="161"/>
  <c r="AC13" i="161" s="1"/>
  <c r="AC20" i="161"/>
  <c r="W9" i="146" l="1"/>
  <c r="W12" i="146"/>
  <c r="W18" i="138" l="1"/>
  <c r="W17" i="138"/>
  <c r="W16" i="138"/>
  <c r="W15" i="138"/>
  <c r="W14" i="138"/>
  <c r="W13" i="138"/>
  <c r="W12" i="138"/>
  <c r="W11" i="138"/>
  <c r="W10" i="138"/>
  <c r="W8" i="138"/>
  <c r="W7" i="138"/>
  <c r="Z24" i="135" l="1"/>
  <c r="W23" i="154" l="1"/>
  <c r="W20" i="154"/>
  <c r="W19" i="154"/>
  <c r="W16" i="154"/>
  <c r="W14" i="154"/>
  <c r="W12" i="154"/>
  <c r="Q25" i="154"/>
  <c r="W25" i="154" s="1"/>
  <c r="W24" i="154"/>
  <c r="Q23" i="154"/>
  <c r="W22" i="154"/>
  <c r="Q21" i="154"/>
  <c r="W21" i="154" s="1"/>
  <c r="Q18" i="154"/>
  <c r="W18" i="154" s="1"/>
  <c r="Q17" i="154"/>
  <c r="W17" i="154" s="1"/>
  <c r="Q16" i="154"/>
  <c r="W15" i="154"/>
  <c r="Q13" i="154"/>
  <c r="W13" i="154" s="1"/>
  <c r="W11" i="154"/>
  <c r="Q10" i="154"/>
  <c r="W10" i="154" s="1"/>
  <c r="W9" i="154"/>
  <c r="W8" i="154"/>
  <c r="W7" i="154"/>
  <c r="W26" i="154" s="1"/>
  <c r="J16" i="148" s="1"/>
  <c r="W7" i="146" l="1"/>
  <c r="W46" i="146"/>
  <c r="W11" i="146"/>
  <c r="Q13" i="150"/>
  <c r="W37" i="142" l="1"/>
  <c r="W30" i="142"/>
  <c r="W29" i="142"/>
  <c r="W25" i="142"/>
  <c r="W19" i="142"/>
  <c r="W18" i="142"/>
  <c r="W8" i="142"/>
  <c r="W10" i="150"/>
  <c r="Q18" i="150"/>
  <c r="Q17" i="150"/>
  <c r="Q16" i="150"/>
  <c r="R16" i="150" s="1"/>
  <c r="Q15" i="150"/>
  <c r="Q14" i="150"/>
  <c r="Q9" i="150"/>
  <c r="W9" i="150" s="1"/>
  <c r="Q7" i="150"/>
  <c r="W7" i="150" s="1"/>
  <c r="Q20" i="138"/>
  <c r="W20" i="138" s="1"/>
  <c r="Q19" i="138"/>
  <c r="W19" i="138" s="1"/>
  <c r="Q17" i="138"/>
  <c r="O16" i="138"/>
  <c r="Q15" i="138"/>
  <c r="Q14" i="138"/>
  <c r="Q13" i="138"/>
  <c r="Q12" i="138"/>
  <c r="Q11" i="138"/>
  <c r="Q9" i="138"/>
  <c r="W9" i="138" s="1"/>
  <c r="W21" i="138" s="1"/>
  <c r="T29" i="135" l="1"/>
  <c r="W28" i="135"/>
  <c r="W25" i="135"/>
  <c r="W24" i="135"/>
  <c r="W22" i="135"/>
  <c r="W21" i="135"/>
  <c r="W20" i="135"/>
  <c r="W19" i="135"/>
  <c r="W18" i="135"/>
  <c r="W16" i="135"/>
  <c r="W15" i="135"/>
  <c r="W13" i="135"/>
  <c r="W12" i="135"/>
  <c r="W11" i="135"/>
  <c r="Q10" i="135"/>
  <c r="W10" i="135" s="1"/>
  <c r="W9" i="135"/>
  <c r="W7" i="135"/>
  <c r="U7" i="135"/>
  <c r="W25" i="132"/>
  <c r="W23" i="132"/>
  <c r="W22" i="132"/>
  <c r="W21" i="132"/>
  <c r="W20" i="132"/>
  <c r="W19" i="132"/>
  <c r="W18" i="132"/>
  <c r="W17" i="132"/>
  <c r="W16" i="132"/>
  <c r="W15" i="132"/>
  <c r="W14" i="132"/>
  <c r="W13" i="132"/>
  <c r="W12" i="132"/>
  <c r="W11" i="132"/>
  <c r="W10" i="132"/>
  <c r="W9" i="132"/>
  <c r="W8" i="132"/>
  <c r="W7" i="132"/>
  <c r="D7" i="100"/>
  <c r="Z29" i="137"/>
  <c r="Q16" i="135"/>
  <c r="Q11" i="135"/>
  <c r="O8" i="135"/>
  <c r="Q8" i="135"/>
  <c r="W8" i="135" s="1"/>
  <c r="S8" i="135"/>
  <c r="U8" i="135"/>
  <c r="H19" i="150"/>
  <c r="U25" i="154"/>
  <c r="O8" i="143"/>
  <c r="O7" i="143"/>
  <c r="S8" i="143"/>
  <c r="U28" i="143"/>
  <c r="U24" i="146"/>
  <c r="U28" i="135"/>
  <c r="AC38" i="142"/>
  <c r="U19" i="146"/>
  <c r="U14" i="146"/>
  <c r="U17" i="146"/>
  <c r="U18" i="146"/>
  <c r="W17" i="146"/>
  <c r="U8" i="146"/>
  <c r="U33" i="143"/>
  <c r="U7" i="150"/>
  <c r="U8" i="150"/>
  <c r="H19" i="160"/>
  <c r="U7" i="160"/>
  <c r="T19" i="160"/>
  <c r="W18" i="160"/>
  <c r="U18" i="160"/>
  <c r="S18" i="160"/>
  <c r="O18" i="160"/>
  <c r="R18" i="160" s="1"/>
  <c r="V18" i="160" s="1"/>
  <c r="W17" i="160"/>
  <c r="S17" i="160"/>
  <c r="O17" i="160"/>
  <c r="R17" i="160" s="1"/>
  <c r="V17" i="160" s="1"/>
  <c r="W16" i="160"/>
  <c r="U16" i="160"/>
  <c r="S16" i="160"/>
  <c r="O16" i="160"/>
  <c r="R16" i="160" s="1"/>
  <c r="V16" i="160" s="1"/>
  <c r="W15" i="160"/>
  <c r="U15" i="160"/>
  <c r="S15" i="160"/>
  <c r="O15" i="160"/>
  <c r="R15" i="160" s="1"/>
  <c r="V15" i="160" s="1"/>
  <c r="W14" i="160"/>
  <c r="U14" i="160"/>
  <c r="S14" i="160"/>
  <c r="O14" i="160"/>
  <c r="R14" i="160" s="1"/>
  <c r="V14" i="160" s="1"/>
  <c r="W13" i="160"/>
  <c r="U13" i="160"/>
  <c r="S13" i="160"/>
  <c r="O13" i="160"/>
  <c r="R13" i="160" s="1"/>
  <c r="V13" i="160" s="1"/>
  <c r="W12" i="160"/>
  <c r="U12" i="160"/>
  <c r="S12" i="160"/>
  <c r="O12" i="160"/>
  <c r="R12" i="160" s="1"/>
  <c r="V12" i="160" s="1"/>
  <c r="W11" i="160"/>
  <c r="U11" i="160"/>
  <c r="S11" i="160"/>
  <c r="O11" i="160"/>
  <c r="R11" i="160" s="1"/>
  <c r="V11" i="160" s="1"/>
  <c r="W10" i="160"/>
  <c r="U10" i="160"/>
  <c r="S10" i="160"/>
  <c r="O10" i="160"/>
  <c r="R10" i="160" s="1"/>
  <c r="V10" i="160" s="1"/>
  <c r="W9" i="160"/>
  <c r="U9" i="160"/>
  <c r="S9" i="160"/>
  <c r="O9" i="160"/>
  <c r="R9" i="160" s="1"/>
  <c r="V9" i="160" s="1"/>
  <c r="U8" i="160"/>
  <c r="S8" i="160"/>
  <c r="O8" i="160"/>
  <c r="R8" i="160" s="1"/>
  <c r="V8" i="160" s="1"/>
  <c r="W7" i="160"/>
  <c r="W19" i="160" s="1"/>
  <c r="J19" i="148" s="1"/>
  <c r="S7" i="160"/>
  <c r="O7" i="160"/>
  <c r="R7" i="160" s="1"/>
  <c r="V7" i="160" s="1"/>
  <c r="Q5" i="144"/>
  <c r="O8" i="155"/>
  <c r="U8" i="155"/>
  <c r="O9" i="155"/>
  <c r="R9" i="155"/>
  <c r="S9" i="155"/>
  <c r="U9" i="155"/>
  <c r="V9" i="155"/>
  <c r="W9" i="155"/>
  <c r="O10" i="155"/>
  <c r="R10" i="155"/>
  <c r="S10" i="155"/>
  <c r="U10" i="155"/>
  <c r="V10" i="155"/>
  <c r="W10" i="155"/>
  <c r="O11" i="155"/>
  <c r="R11" i="155"/>
  <c r="S11" i="155"/>
  <c r="U11" i="155"/>
  <c r="V11" i="155"/>
  <c r="W11" i="155"/>
  <c r="O12" i="155"/>
  <c r="R12" i="155"/>
  <c r="S12" i="155"/>
  <c r="U12" i="155"/>
  <c r="V12" i="155"/>
  <c r="W12" i="155"/>
  <c r="O13" i="155"/>
  <c r="R13" i="155"/>
  <c r="S13" i="155"/>
  <c r="U13" i="155"/>
  <c r="V13" i="155"/>
  <c r="W13" i="155"/>
  <c r="O14" i="155"/>
  <c r="R14" i="155"/>
  <c r="S14" i="155"/>
  <c r="U14" i="155"/>
  <c r="V14" i="155"/>
  <c r="W14" i="155"/>
  <c r="O15" i="155"/>
  <c r="R15" i="155"/>
  <c r="S15" i="155"/>
  <c r="U15" i="155"/>
  <c r="V15" i="155"/>
  <c r="W15" i="155"/>
  <c r="O16" i="155"/>
  <c r="R16" i="155"/>
  <c r="S16" i="155"/>
  <c r="U16" i="155"/>
  <c r="V16" i="155"/>
  <c r="W16" i="155"/>
  <c r="O17" i="155"/>
  <c r="R17" i="155"/>
  <c r="S17" i="155"/>
  <c r="U17" i="155"/>
  <c r="V17" i="155"/>
  <c r="W17" i="155"/>
  <c r="O18" i="155"/>
  <c r="R18" i="155"/>
  <c r="S18" i="155"/>
  <c r="U18" i="155"/>
  <c r="V18" i="155"/>
  <c r="W18" i="155"/>
  <c r="T19" i="155"/>
  <c r="H19" i="155"/>
  <c r="E10" i="100" l="1"/>
  <c r="F10" i="100" s="1"/>
  <c r="D10" i="100"/>
  <c r="U29" i="135"/>
  <c r="W29" i="132"/>
  <c r="W19" i="155"/>
  <c r="J18" i="148" s="1"/>
  <c r="U19" i="155"/>
  <c r="D18" i="100"/>
  <c r="U18" i="100"/>
  <c r="T18" i="100"/>
  <c r="S18" i="100"/>
  <c r="R18" i="100"/>
  <c r="Q18" i="100"/>
  <c r="H18" i="100"/>
  <c r="E18" i="100"/>
  <c r="F18" i="100" s="1"/>
  <c r="P17" i="100"/>
  <c r="I18" i="148"/>
  <c r="S17" i="100"/>
  <c r="U17" i="100"/>
  <c r="T17" i="100"/>
  <c r="R17" i="100"/>
  <c r="Q17" i="100"/>
  <c r="H17" i="100"/>
  <c r="E17" i="100"/>
  <c r="F17" i="100" s="1"/>
  <c r="D17" i="100"/>
  <c r="Z18" i="155"/>
  <c r="AC18" i="155" s="1"/>
  <c r="Z17" i="155"/>
  <c r="AC17" i="155" s="1"/>
  <c r="Z16" i="155"/>
  <c r="AC16" i="155" s="1"/>
  <c r="Z15" i="155"/>
  <c r="AC15" i="155" s="1"/>
  <c r="Z14" i="155"/>
  <c r="AC14" i="155" s="1"/>
  <c r="Z13" i="155"/>
  <c r="AC13" i="155" s="1"/>
  <c r="Z12" i="155"/>
  <c r="AC12" i="155" s="1"/>
  <c r="Z11" i="155"/>
  <c r="AC11" i="155" s="1"/>
  <c r="Z10" i="155"/>
  <c r="AC10" i="155" s="1"/>
  <c r="Z9" i="155"/>
  <c r="AC9" i="155" s="1"/>
  <c r="Z8" i="155"/>
  <c r="AC8" i="155" s="1"/>
  <c r="R8" i="135"/>
  <c r="V8" i="135" s="1"/>
  <c r="U19" i="160"/>
  <c r="Z7" i="160"/>
  <c r="AC7" i="160" s="1"/>
  <c r="Z8" i="160"/>
  <c r="AC8" i="160" s="1"/>
  <c r="Z9" i="160"/>
  <c r="AC9" i="160" s="1"/>
  <c r="Z10" i="160"/>
  <c r="AC10" i="160" s="1"/>
  <c r="Z11" i="160"/>
  <c r="AC11" i="160" s="1"/>
  <c r="Z12" i="160"/>
  <c r="AC12" i="160" s="1"/>
  <c r="Z13" i="160"/>
  <c r="AC13" i="160" s="1"/>
  <c r="Z14" i="160"/>
  <c r="AC14" i="160" s="1"/>
  <c r="Z15" i="160"/>
  <c r="AC15" i="160" s="1"/>
  <c r="Z16" i="160"/>
  <c r="AC16" i="160" s="1"/>
  <c r="Z17" i="160"/>
  <c r="AC17" i="160" s="1"/>
  <c r="Z18" i="160"/>
  <c r="AC18" i="160" s="1"/>
  <c r="AC19" i="155" l="1"/>
  <c r="K18" i="148" s="1"/>
  <c r="P18" i="100"/>
  <c r="I19" i="148"/>
  <c r="G18" i="100"/>
  <c r="J18" i="100" s="1"/>
  <c r="AC19" i="160"/>
  <c r="K19" i="148" s="1"/>
  <c r="G17" i="100"/>
  <c r="J17" i="100" s="1"/>
  <c r="L16" i="148"/>
  <c r="T26" i="154"/>
  <c r="H26" i="154"/>
  <c r="S25" i="154"/>
  <c r="O25" i="154"/>
  <c r="R25" i="154" s="1"/>
  <c r="V25" i="154" s="1"/>
  <c r="U24" i="154"/>
  <c r="S24" i="154"/>
  <c r="O24" i="154"/>
  <c r="R24" i="154" s="1"/>
  <c r="V24" i="154" s="1"/>
  <c r="Z24" i="154" s="1"/>
  <c r="U23" i="154"/>
  <c r="S23" i="154"/>
  <c r="O23" i="154"/>
  <c r="R23" i="154" s="1"/>
  <c r="V23" i="154" s="1"/>
  <c r="Z23" i="154" s="1"/>
  <c r="U22" i="154"/>
  <c r="S22" i="154"/>
  <c r="O22" i="154"/>
  <c r="R22" i="154" s="1"/>
  <c r="V22" i="154" s="1"/>
  <c r="U21" i="154"/>
  <c r="S21" i="154"/>
  <c r="O21" i="154"/>
  <c r="R21" i="154" s="1"/>
  <c r="V21" i="154" s="1"/>
  <c r="Z21" i="154" s="1"/>
  <c r="U20" i="154"/>
  <c r="S20" i="154"/>
  <c r="O20" i="154"/>
  <c r="R20" i="154" s="1"/>
  <c r="V20" i="154" s="1"/>
  <c r="Z20" i="154" s="1"/>
  <c r="U19" i="154"/>
  <c r="S19" i="154"/>
  <c r="O19" i="154"/>
  <c r="R19" i="154" s="1"/>
  <c r="V19" i="154" s="1"/>
  <c r="U18" i="154"/>
  <c r="S18" i="154"/>
  <c r="O18" i="154"/>
  <c r="R18" i="154" s="1"/>
  <c r="V18" i="154" s="1"/>
  <c r="Z18" i="154" s="1"/>
  <c r="U17" i="154"/>
  <c r="S17" i="154"/>
  <c r="O17" i="154"/>
  <c r="R17" i="154" s="1"/>
  <c r="V17" i="154" s="1"/>
  <c r="Z17" i="154" s="1"/>
  <c r="U16" i="154"/>
  <c r="S16" i="154"/>
  <c r="O16" i="154"/>
  <c r="R16" i="154" s="1"/>
  <c r="V16" i="154" s="1"/>
  <c r="U15" i="154"/>
  <c r="S15" i="154"/>
  <c r="O15" i="154"/>
  <c r="R15" i="154" s="1"/>
  <c r="V15" i="154" s="1"/>
  <c r="Z15" i="154" s="1"/>
  <c r="U14" i="154"/>
  <c r="S14" i="154"/>
  <c r="O14" i="154"/>
  <c r="R14" i="154" s="1"/>
  <c r="V14" i="154" s="1"/>
  <c r="Z14" i="154" s="1"/>
  <c r="U13" i="154"/>
  <c r="S13" i="154"/>
  <c r="O13" i="154"/>
  <c r="R13" i="154" s="1"/>
  <c r="V13" i="154" s="1"/>
  <c r="U12" i="154"/>
  <c r="S12" i="154"/>
  <c r="O12" i="154"/>
  <c r="R12" i="154" s="1"/>
  <c r="V12" i="154" s="1"/>
  <c r="Z12" i="154" s="1"/>
  <c r="U11" i="154"/>
  <c r="S11" i="154"/>
  <c r="O11" i="154"/>
  <c r="R11" i="154" s="1"/>
  <c r="V11" i="154" s="1"/>
  <c r="U10" i="154"/>
  <c r="S10" i="154"/>
  <c r="O10" i="154"/>
  <c r="R10" i="154" s="1"/>
  <c r="V10" i="154" s="1"/>
  <c r="U9" i="154"/>
  <c r="S9" i="154"/>
  <c r="O9" i="154"/>
  <c r="R9" i="154" s="1"/>
  <c r="V9" i="154" s="1"/>
  <c r="Z9" i="154" s="1"/>
  <c r="U8" i="154"/>
  <c r="S8" i="154"/>
  <c r="O8" i="154"/>
  <c r="R8" i="154" s="1"/>
  <c r="V8" i="154" s="1"/>
  <c r="Z8" i="154" s="1"/>
  <c r="U7" i="154"/>
  <c r="S7" i="154"/>
  <c r="R7" i="154"/>
  <c r="V7" i="154" s="1"/>
  <c r="S8" i="153"/>
  <c r="U8" i="153"/>
  <c r="W8" i="153"/>
  <c r="S9" i="153"/>
  <c r="U9" i="153"/>
  <c r="W9" i="153"/>
  <c r="S10" i="153"/>
  <c r="U10" i="153"/>
  <c r="W10" i="153"/>
  <c r="S11" i="153"/>
  <c r="U11" i="153"/>
  <c r="W11" i="153"/>
  <c r="S12" i="153"/>
  <c r="U12" i="153"/>
  <c r="W12" i="153"/>
  <c r="S13" i="153"/>
  <c r="U13" i="153"/>
  <c r="W13" i="153"/>
  <c r="S14" i="153"/>
  <c r="U14" i="153"/>
  <c r="W14" i="153"/>
  <c r="S15" i="153"/>
  <c r="U15" i="153"/>
  <c r="W15" i="153"/>
  <c r="S16" i="153"/>
  <c r="U16" i="153"/>
  <c r="W16" i="153"/>
  <c r="S17" i="153"/>
  <c r="U17" i="153"/>
  <c r="W17" i="153"/>
  <c r="S18" i="153"/>
  <c r="U18" i="153"/>
  <c r="W18" i="153"/>
  <c r="O8" i="153"/>
  <c r="R8" i="153" s="1"/>
  <c r="V8" i="153" s="1"/>
  <c r="Z8" i="153" s="1"/>
  <c r="O9" i="153"/>
  <c r="R9" i="153" s="1"/>
  <c r="V9" i="153" s="1"/>
  <c r="Z9" i="153" s="1"/>
  <c r="AC9" i="153" s="1"/>
  <c r="O10" i="153"/>
  <c r="R10" i="153" s="1"/>
  <c r="V10" i="153" s="1"/>
  <c r="Z10" i="153" s="1"/>
  <c r="AC10" i="153" s="1"/>
  <c r="O11" i="153"/>
  <c r="R11" i="153" s="1"/>
  <c r="V11" i="153" s="1"/>
  <c r="Z11" i="153" s="1"/>
  <c r="O12" i="153"/>
  <c r="R12" i="153" s="1"/>
  <c r="V12" i="153" s="1"/>
  <c r="Z12" i="153" s="1"/>
  <c r="O13" i="153"/>
  <c r="R13" i="153" s="1"/>
  <c r="V13" i="153" s="1"/>
  <c r="Z13" i="153" s="1"/>
  <c r="O14" i="153"/>
  <c r="R14" i="153" s="1"/>
  <c r="V14" i="153" s="1"/>
  <c r="Z14" i="153" s="1"/>
  <c r="O15" i="153"/>
  <c r="R15" i="153" s="1"/>
  <c r="V15" i="153" s="1"/>
  <c r="Z15" i="153" s="1"/>
  <c r="O16" i="153"/>
  <c r="R16" i="153" s="1"/>
  <c r="V16" i="153" s="1"/>
  <c r="Z16" i="153" s="1"/>
  <c r="AC16" i="153" s="1"/>
  <c r="O17" i="153"/>
  <c r="R17" i="153" s="1"/>
  <c r="V17" i="153" s="1"/>
  <c r="Z17" i="153" s="1"/>
  <c r="O18" i="153"/>
  <c r="R18" i="153" s="1"/>
  <c r="V18" i="153" s="1"/>
  <c r="Z18" i="153" s="1"/>
  <c r="T19" i="153"/>
  <c r="H19" i="153"/>
  <c r="W7" i="153"/>
  <c r="W19" i="153" s="1"/>
  <c r="J17" i="148" s="1"/>
  <c r="S7" i="153"/>
  <c r="R7" i="153"/>
  <c r="V7" i="153" s="1"/>
  <c r="Z11" i="154" l="1"/>
  <c r="S13" i="100"/>
  <c r="T13" i="100"/>
  <c r="U26" i="154"/>
  <c r="D13" i="100" s="1"/>
  <c r="S20" i="100"/>
  <c r="U20" i="100"/>
  <c r="T20" i="100"/>
  <c r="R20" i="100"/>
  <c r="Q20" i="100"/>
  <c r="H20" i="100"/>
  <c r="E20" i="100"/>
  <c r="F20" i="100" s="1"/>
  <c r="D20" i="100"/>
  <c r="U13" i="100"/>
  <c r="R13" i="100"/>
  <c r="Q13" i="100"/>
  <c r="H13" i="100"/>
  <c r="E13" i="100"/>
  <c r="Z13" i="154"/>
  <c r="Z19" i="154"/>
  <c r="Z22" i="154"/>
  <c r="Z10" i="154"/>
  <c r="Z25" i="154"/>
  <c r="Z16" i="154"/>
  <c r="Z7" i="154"/>
  <c r="AC7" i="154" s="1"/>
  <c r="U19" i="153"/>
  <c r="Z7" i="153"/>
  <c r="AC7" i="153" s="1"/>
  <c r="P20" i="100" l="1"/>
  <c r="I17" i="148"/>
  <c r="G20" i="100"/>
  <c r="J20" i="100" s="1"/>
  <c r="F13" i="100"/>
  <c r="P13" i="100"/>
  <c r="I16" i="148"/>
  <c r="K16" i="148"/>
  <c r="AC19" i="153"/>
  <c r="K17" i="148" s="1"/>
  <c r="L15" i="148"/>
  <c r="L12" i="148"/>
  <c r="L10" i="148"/>
  <c r="L8" i="148"/>
  <c r="L7" i="148"/>
  <c r="L6" i="148"/>
  <c r="L5" i="148"/>
  <c r="L3" i="148"/>
  <c r="O10" i="150"/>
  <c r="S10" i="150"/>
  <c r="U10" i="150"/>
  <c r="O11" i="150"/>
  <c r="S11" i="150"/>
  <c r="U11" i="150"/>
  <c r="W11" i="150"/>
  <c r="O12" i="150"/>
  <c r="S12" i="150"/>
  <c r="U12" i="150"/>
  <c r="W12" i="150"/>
  <c r="O13" i="150"/>
  <c r="S13" i="150"/>
  <c r="U13" i="150"/>
  <c r="W13" i="150"/>
  <c r="O14" i="150"/>
  <c r="S14" i="150"/>
  <c r="U14" i="150"/>
  <c r="W14" i="150"/>
  <c r="O15" i="150"/>
  <c r="R15" i="150" s="1"/>
  <c r="V15" i="150" s="1"/>
  <c r="S15" i="150"/>
  <c r="U15" i="150"/>
  <c r="Z15" i="150" s="1"/>
  <c r="AC15" i="150" s="1"/>
  <c r="W15" i="150"/>
  <c r="O16" i="150"/>
  <c r="V16" i="150" s="1"/>
  <c r="S16" i="150"/>
  <c r="U16" i="150"/>
  <c r="W16" i="150"/>
  <c r="O17" i="150"/>
  <c r="R17" i="150" s="1"/>
  <c r="V17" i="150" s="1"/>
  <c r="S17" i="150"/>
  <c r="U17" i="150"/>
  <c r="W17" i="150"/>
  <c r="O18" i="150"/>
  <c r="R18" i="150" s="1"/>
  <c r="V18" i="150" s="1"/>
  <c r="S18" i="150"/>
  <c r="W18" i="150"/>
  <c r="T19" i="150"/>
  <c r="U9" i="150"/>
  <c r="S9" i="150"/>
  <c r="O9" i="150"/>
  <c r="S8" i="150"/>
  <c r="O8" i="150"/>
  <c r="S7" i="150"/>
  <c r="O7" i="150"/>
  <c r="R7" i="150" s="1"/>
  <c r="V7" i="150" s="1"/>
  <c r="H39" i="142"/>
  <c r="H21" i="138"/>
  <c r="H34" i="143"/>
  <c r="H51" i="146"/>
  <c r="L27" i="148"/>
  <c r="L26" i="148"/>
  <c r="L25" i="148"/>
  <c r="L14" i="148"/>
  <c r="L11" i="148"/>
  <c r="L9" i="148"/>
  <c r="L4" i="148"/>
  <c r="K10" i="148"/>
  <c r="K4" i="148"/>
  <c r="K3" i="148"/>
  <c r="J10" i="148"/>
  <c r="J5" i="148"/>
  <c r="I10" i="148"/>
  <c r="I6" i="148"/>
  <c r="I5" i="148"/>
  <c r="I2" i="148"/>
  <c r="I9" i="100" l="1"/>
  <c r="R8" i="150"/>
  <c r="V8" i="150" s="1"/>
  <c r="Z8" i="150" s="1"/>
  <c r="AC8" i="150" s="1"/>
  <c r="R9" i="150"/>
  <c r="V9" i="150" s="1"/>
  <c r="R14" i="150"/>
  <c r="V14" i="150" s="1"/>
  <c r="R13" i="150"/>
  <c r="V13" i="150" s="1"/>
  <c r="Z13" i="150" s="1"/>
  <c r="AC13" i="150" s="1"/>
  <c r="R12" i="150"/>
  <c r="V12" i="150" s="1"/>
  <c r="W19" i="150"/>
  <c r="J15" i="148" s="1"/>
  <c r="R11" i="150"/>
  <c r="V11" i="150" s="1"/>
  <c r="T9" i="100"/>
  <c r="U19" i="150"/>
  <c r="Z11" i="150"/>
  <c r="AC11" i="150" s="1"/>
  <c r="Z12" i="150"/>
  <c r="AC12" i="150" s="1"/>
  <c r="Z14" i="150"/>
  <c r="AC14" i="150" s="1"/>
  <c r="R10" i="150"/>
  <c r="V10" i="150" s="1"/>
  <c r="Z10" i="150" s="1"/>
  <c r="AC10" i="150" s="1"/>
  <c r="U9" i="100"/>
  <c r="R9" i="100"/>
  <c r="Q9" i="100"/>
  <c r="H9" i="100"/>
  <c r="E9" i="100"/>
  <c r="F9" i="100" s="1"/>
  <c r="G9" i="100" s="1"/>
  <c r="J9" i="100" s="1"/>
  <c r="D9" i="100"/>
  <c r="G13" i="100"/>
  <c r="Z17" i="150"/>
  <c r="AC17" i="150" s="1"/>
  <c r="Z9" i="150"/>
  <c r="AC9" i="150" s="1"/>
  <c r="Z18" i="150"/>
  <c r="AC18" i="150" s="1"/>
  <c r="Z16" i="150"/>
  <c r="AC16" i="150" s="1"/>
  <c r="Z7" i="150"/>
  <c r="AC7" i="150" s="1"/>
  <c r="AC19" i="150" l="1"/>
  <c r="P9" i="100"/>
  <c r="I15" i="148"/>
  <c r="J13" i="100"/>
  <c r="K15" i="148"/>
  <c r="Q7" i="100"/>
  <c r="P3" i="100"/>
  <c r="P14" i="100"/>
  <c r="P12" i="100"/>
  <c r="O30" i="137"/>
  <c r="N23" i="144"/>
  <c r="N6" i="144"/>
  <c r="N7" i="144"/>
  <c r="N8" i="144"/>
  <c r="N9" i="144"/>
  <c r="N10" i="144"/>
  <c r="N11" i="144"/>
  <c r="N12" i="144"/>
  <c r="N13" i="144"/>
  <c r="N14" i="144"/>
  <c r="N15" i="144"/>
  <c r="N16" i="144"/>
  <c r="N17" i="144"/>
  <c r="N18" i="144"/>
  <c r="N19" i="144"/>
  <c r="N20" i="144"/>
  <c r="N21" i="144"/>
  <c r="N22" i="144"/>
  <c r="N24" i="144"/>
  <c r="N5" i="144"/>
  <c r="U39" i="116"/>
  <c r="N39" i="116"/>
  <c r="N6" i="116"/>
  <c r="N7" i="116"/>
  <c r="N8" i="116"/>
  <c r="N9" i="116"/>
  <c r="N10" i="116"/>
  <c r="N11" i="116"/>
  <c r="N12" i="116"/>
  <c r="N13" i="116"/>
  <c r="N14" i="116"/>
  <c r="N15" i="116"/>
  <c r="N16" i="116"/>
  <c r="N17" i="116"/>
  <c r="N18" i="116"/>
  <c r="N19" i="116"/>
  <c r="N20" i="116"/>
  <c r="N21" i="116"/>
  <c r="N22" i="116"/>
  <c r="N23" i="116"/>
  <c r="N24" i="116"/>
  <c r="N25" i="116"/>
  <c r="N26" i="116"/>
  <c r="N27" i="116"/>
  <c r="N28" i="116"/>
  <c r="N29" i="116"/>
  <c r="N30" i="116"/>
  <c r="N31" i="116"/>
  <c r="N32" i="116"/>
  <c r="N33" i="116"/>
  <c r="N34" i="116"/>
  <c r="N35" i="116"/>
  <c r="N36" i="116"/>
  <c r="N37" i="116"/>
  <c r="N38" i="116"/>
  <c r="N5" i="116"/>
  <c r="N4" i="116"/>
  <c r="T12" i="100"/>
  <c r="R12" i="100"/>
  <c r="Q12" i="100"/>
  <c r="R7" i="100"/>
  <c r="E7" i="100"/>
  <c r="Q28" i="142"/>
  <c r="W28" i="142" s="1"/>
  <c r="Q32" i="142"/>
  <c r="W32" i="142" s="1"/>
  <c r="Q27" i="142"/>
  <c r="W27" i="142" s="1"/>
  <c r="W20" i="142"/>
  <c r="Q23" i="142"/>
  <c r="W23" i="142" s="1"/>
  <c r="W9" i="142"/>
  <c r="W7" i="142"/>
  <c r="Q8" i="107"/>
  <c r="W8" i="107"/>
  <c r="U38" i="142"/>
  <c r="U37" i="142"/>
  <c r="U36" i="142"/>
  <c r="U35" i="142"/>
  <c r="U34" i="142"/>
  <c r="U33" i="142"/>
  <c r="U32" i="142"/>
  <c r="U31" i="142"/>
  <c r="U30" i="142"/>
  <c r="U29" i="142"/>
  <c r="U27" i="142"/>
  <c r="U26" i="142"/>
  <c r="U25" i="142"/>
  <c r="U24" i="142"/>
  <c r="U23" i="142"/>
  <c r="U22" i="142"/>
  <c r="U21" i="142"/>
  <c r="U20" i="142"/>
  <c r="U19" i="142"/>
  <c r="U18" i="142"/>
  <c r="U17" i="142"/>
  <c r="U16" i="142"/>
  <c r="U15" i="142"/>
  <c r="U14" i="142"/>
  <c r="U13" i="142"/>
  <c r="U12" i="142"/>
  <c r="U11" i="142"/>
  <c r="U10" i="142"/>
  <c r="U9" i="142"/>
  <c r="U8" i="142"/>
  <c r="U7" i="142"/>
  <c r="O8" i="146"/>
  <c r="R8" i="146" s="1"/>
  <c r="V8" i="146" s="1"/>
  <c r="Z8" i="146" s="1"/>
  <c r="AC8" i="146" s="1"/>
  <c r="O9" i="146"/>
  <c r="R9" i="146" s="1"/>
  <c r="V9" i="146" s="1"/>
  <c r="O10" i="146"/>
  <c r="R10" i="146" s="1"/>
  <c r="V10" i="146" s="1"/>
  <c r="O11" i="146"/>
  <c r="R11" i="146" s="1"/>
  <c r="V11" i="146" s="1"/>
  <c r="O12" i="146"/>
  <c r="R12" i="146" s="1"/>
  <c r="V12" i="146" s="1"/>
  <c r="O13" i="146"/>
  <c r="O14" i="146"/>
  <c r="O15" i="146"/>
  <c r="O16" i="146"/>
  <c r="O17" i="146"/>
  <c r="R17" i="146" s="1"/>
  <c r="V17" i="146" s="1"/>
  <c r="Z17" i="146" s="1"/>
  <c r="O18" i="146"/>
  <c r="O19" i="146"/>
  <c r="R19" i="146" s="1"/>
  <c r="V19" i="146" s="1"/>
  <c r="O20" i="146"/>
  <c r="O21" i="146"/>
  <c r="O22" i="146"/>
  <c r="O23" i="146"/>
  <c r="O24" i="146"/>
  <c r="O25" i="146"/>
  <c r="O26" i="146"/>
  <c r="O27" i="146"/>
  <c r="O28" i="146"/>
  <c r="O29" i="146"/>
  <c r="O30" i="146"/>
  <c r="O31" i="146"/>
  <c r="O32" i="146"/>
  <c r="O33" i="146"/>
  <c r="O34" i="146"/>
  <c r="O35" i="146"/>
  <c r="O36" i="146"/>
  <c r="O37" i="146"/>
  <c r="O38" i="146"/>
  <c r="O39" i="146"/>
  <c r="O40" i="146"/>
  <c r="O41" i="146"/>
  <c r="O42" i="146"/>
  <c r="O43" i="146"/>
  <c r="O44" i="146"/>
  <c r="O45" i="146"/>
  <c r="O46" i="146"/>
  <c r="O47" i="146"/>
  <c r="O48" i="146"/>
  <c r="O49" i="146"/>
  <c r="O50" i="146"/>
  <c r="Q31" i="131"/>
  <c r="W23" i="137"/>
  <c r="W22" i="137"/>
  <c r="W21" i="137"/>
  <c r="W20" i="137"/>
  <c r="W19" i="137"/>
  <c r="W18" i="137"/>
  <c r="W17" i="137"/>
  <c r="W16" i="137"/>
  <c r="W15" i="137"/>
  <c r="W14" i="137"/>
  <c r="W13" i="137"/>
  <c r="W12" i="137"/>
  <c r="W11" i="137"/>
  <c r="W10" i="137"/>
  <c r="W9" i="137"/>
  <c r="W8" i="137"/>
  <c r="W7" i="137"/>
  <c r="W10" i="142"/>
  <c r="W16" i="128"/>
  <c r="Q18" i="131"/>
  <c r="W18" i="131" s="1"/>
  <c r="W16" i="136"/>
  <c r="W8" i="136"/>
  <c r="W9" i="136"/>
  <c r="W10" i="136"/>
  <c r="W11" i="136"/>
  <c r="W12" i="136"/>
  <c r="W13" i="136"/>
  <c r="W14" i="136"/>
  <c r="W15" i="136"/>
  <c r="W7" i="136"/>
  <c r="V7" i="136"/>
  <c r="R3" i="100"/>
  <c r="R5" i="100"/>
  <c r="Q3" i="100"/>
  <c r="Q5" i="100"/>
  <c r="Q14" i="100"/>
  <c r="S14" i="100"/>
  <c r="S12" i="100"/>
  <c r="C8" i="110"/>
  <c r="L15" i="113"/>
  <c r="O15" i="113" s="1"/>
  <c r="L32" i="113"/>
  <c r="O32" i="113" s="1"/>
  <c r="L29" i="113"/>
  <c r="O29" i="113" s="1"/>
  <c r="L15" i="144"/>
  <c r="U4" i="144"/>
  <c r="Q14" i="116"/>
  <c r="Q15" i="113"/>
  <c r="X22" i="113"/>
  <c r="T51" i="146"/>
  <c r="U50" i="146"/>
  <c r="S50" i="146"/>
  <c r="U49" i="146"/>
  <c r="S49" i="146"/>
  <c r="U48" i="146"/>
  <c r="S48" i="146"/>
  <c r="U47" i="146"/>
  <c r="S47" i="146"/>
  <c r="U46" i="146"/>
  <c r="S46" i="146"/>
  <c r="S45" i="146"/>
  <c r="U44" i="146"/>
  <c r="S44" i="146"/>
  <c r="U43" i="146"/>
  <c r="S43" i="146"/>
  <c r="U42" i="146"/>
  <c r="S42" i="146"/>
  <c r="U41" i="146"/>
  <c r="S41" i="146"/>
  <c r="U39" i="146"/>
  <c r="S39" i="146"/>
  <c r="U38" i="146"/>
  <c r="S38" i="146"/>
  <c r="U37" i="146"/>
  <c r="S37" i="146"/>
  <c r="U36" i="146"/>
  <c r="S36" i="146"/>
  <c r="U35" i="146"/>
  <c r="S35" i="146"/>
  <c r="U34" i="146"/>
  <c r="S34" i="146"/>
  <c r="U33" i="146"/>
  <c r="S33" i="146"/>
  <c r="U32" i="146"/>
  <c r="S32" i="146"/>
  <c r="U31" i="146"/>
  <c r="S31" i="146"/>
  <c r="U30" i="146"/>
  <c r="S30" i="146"/>
  <c r="U29" i="146"/>
  <c r="S29" i="146"/>
  <c r="U28" i="146"/>
  <c r="S28" i="146"/>
  <c r="Q28" i="146"/>
  <c r="U27" i="146"/>
  <c r="S27" i="146"/>
  <c r="U25" i="146"/>
  <c r="S25" i="146"/>
  <c r="U26" i="146"/>
  <c r="S26" i="146"/>
  <c r="S24" i="146"/>
  <c r="U23" i="146"/>
  <c r="S23" i="146"/>
  <c r="U22" i="146"/>
  <c r="S22" i="146"/>
  <c r="Q22" i="146"/>
  <c r="U21" i="146"/>
  <c r="S21" i="146"/>
  <c r="W21" i="146"/>
  <c r="U20" i="146"/>
  <c r="S20" i="146"/>
  <c r="S19" i="146"/>
  <c r="O7" i="146"/>
  <c r="R7" i="146" s="1"/>
  <c r="V7" i="146" s="1"/>
  <c r="S7" i="146"/>
  <c r="U7" i="146"/>
  <c r="S8" i="146"/>
  <c r="W8" i="146"/>
  <c r="S9" i="146"/>
  <c r="U9" i="146"/>
  <c r="S10" i="146"/>
  <c r="U10" i="146"/>
  <c r="W10" i="146"/>
  <c r="S11" i="146"/>
  <c r="U11" i="146"/>
  <c r="S12" i="146"/>
  <c r="U12" i="146"/>
  <c r="Q13" i="146"/>
  <c r="S13" i="146"/>
  <c r="U13" i="146"/>
  <c r="Q14" i="146"/>
  <c r="W14" i="146" s="1"/>
  <c r="S14" i="146"/>
  <c r="R15" i="146"/>
  <c r="V15" i="146" s="1"/>
  <c r="S15" i="146"/>
  <c r="U15" i="146"/>
  <c r="W15" i="146"/>
  <c r="Q16" i="146"/>
  <c r="W16" i="146" s="1"/>
  <c r="S16" i="146"/>
  <c r="U16" i="146"/>
  <c r="S17" i="146"/>
  <c r="Q18" i="146"/>
  <c r="W18" i="146" s="1"/>
  <c r="S18" i="146"/>
  <c r="R15" i="136"/>
  <c r="T16" i="136"/>
  <c r="R14" i="136"/>
  <c r="R13" i="136"/>
  <c r="R12" i="136"/>
  <c r="R11" i="136"/>
  <c r="R10" i="136"/>
  <c r="R9" i="136"/>
  <c r="R8" i="136"/>
  <c r="R7" i="136"/>
  <c r="R8" i="128"/>
  <c r="R11" i="128"/>
  <c r="R13" i="128"/>
  <c r="R14" i="128"/>
  <c r="R15" i="128"/>
  <c r="R17" i="128"/>
  <c r="R18" i="128"/>
  <c r="R19" i="128"/>
  <c r="R22" i="128"/>
  <c r="R24" i="128"/>
  <c r="Q23" i="128"/>
  <c r="R23" i="128" s="1"/>
  <c r="Q20" i="128"/>
  <c r="R20" i="128" s="1"/>
  <c r="R16" i="128"/>
  <c r="V16" i="128" s="1"/>
  <c r="Q9" i="128"/>
  <c r="R9" i="128" s="1"/>
  <c r="Q7" i="128"/>
  <c r="O27" i="132"/>
  <c r="Q27" i="132"/>
  <c r="O26" i="132"/>
  <c r="Q26" i="132"/>
  <c r="O24" i="132"/>
  <c r="Q24" i="132"/>
  <c r="Q17" i="132"/>
  <c r="Q9" i="132"/>
  <c r="Q7" i="132"/>
  <c r="Q28" i="135"/>
  <c r="Q27" i="135"/>
  <c r="W27" i="135" s="1"/>
  <c r="Q26" i="135"/>
  <c r="W26" i="135" s="1"/>
  <c r="Q25" i="135"/>
  <c r="Q23" i="135"/>
  <c r="W23" i="135" s="1"/>
  <c r="Q21" i="135"/>
  <c r="Q19" i="135"/>
  <c r="Q17" i="135"/>
  <c r="W17" i="135" s="1"/>
  <c r="Q14" i="135"/>
  <c r="W14" i="135" s="1"/>
  <c r="Q7" i="135"/>
  <c r="R10" i="107"/>
  <c r="R9" i="107"/>
  <c r="R7" i="107"/>
  <c r="R12" i="106"/>
  <c r="Q30" i="131"/>
  <c r="Q10" i="138"/>
  <c r="Q10" i="106"/>
  <c r="Q9" i="106"/>
  <c r="Q38" i="142"/>
  <c r="W38" i="142" s="1"/>
  <c r="Q34" i="142"/>
  <c r="W34" i="142" s="1"/>
  <c r="Q35" i="142"/>
  <c r="W35" i="142" s="1"/>
  <c r="Q36" i="142"/>
  <c r="W36" i="142" s="1"/>
  <c r="Q33" i="142"/>
  <c r="W33" i="142" s="1"/>
  <c r="Q31" i="142"/>
  <c r="W31" i="142" s="1"/>
  <c r="W26" i="142"/>
  <c r="Q24" i="142"/>
  <c r="W24" i="142" s="1"/>
  <c r="Q21" i="142"/>
  <c r="W21" i="142" s="1"/>
  <c r="Q22" i="142"/>
  <c r="W22" i="142" s="1"/>
  <c r="Q17" i="142"/>
  <c r="W17" i="142" s="1"/>
  <c r="Q16" i="142"/>
  <c r="W16" i="142" s="1"/>
  <c r="Q15" i="142"/>
  <c r="W15" i="142" s="1"/>
  <c r="Q14" i="142"/>
  <c r="W14" i="142" s="1"/>
  <c r="Q13" i="142"/>
  <c r="W13" i="142" s="1"/>
  <c r="Q12" i="142"/>
  <c r="W12" i="142" s="1"/>
  <c r="W11" i="142"/>
  <c r="R16" i="138"/>
  <c r="U8" i="131"/>
  <c r="S12" i="106"/>
  <c r="S11" i="106"/>
  <c r="S10" i="106"/>
  <c r="S9" i="106"/>
  <c r="S8" i="106"/>
  <c r="S7" i="106"/>
  <c r="W12" i="106"/>
  <c r="W11" i="106"/>
  <c r="W10" i="106"/>
  <c r="W9" i="106"/>
  <c r="W8" i="106"/>
  <c r="I14" i="100" s="1"/>
  <c r="W10" i="107"/>
  <c r="W9" i="107"/>
  <c r="W7" i="107"/>
  <c r="O8" i="132"/>
  <c r="R8" i="132" s="1"/>
  <c r="O10" i="132"/>
  <c r="R10" i="132" s="1"/>
  <c r="O9" i="132"/>
  <c r="R9" i="132" s="1"/>
  <c r="O7" i="132"/>
  <c r="W8" i="133"/>
  <c r="W7" i="133"/>
  <c r="W29" i="133"/>
  <c r="W28" i="133"/>
  <c r="W24" i="133"/>
  <c r="W25" i="133"/>
  <c r="S25" i="133"/>
  <c r="S24" i="133"/>
  <c r="O15" i="136"/>
  <c r="V14" i="136"/>
  <c r="V13" i="136"/>
  <c r="V12" i="136"/>
  <c r="V11" i="136"/>
  <c r="V10" i="136"/>
  <c r="V9" i="136"/>
  <c r="V8" i="136"/>
  <c r="U7" i="136"/>
  <c r="S10" i="136"/>
  <c r="S9" i="136"/>
  <c r="S8" i="136"/>
  <c r="S7" i="136"/>
  <c r="S15" i="136"/>
  <c r="S14" i="136"/>
  <c r="S13" i="136"/>
  <c r="S12" i="136"/>
  <c r="S11" i="136"/>
  <c r="W31" i="137"/>
  <c r="J9" i="148" s="1"/>
  <c r="O29" i="137"/>
  <c r="O28" i="137"/>
  <c r="O27" i="137"/>
  <c r="O26" i="137"/>
  <c r="O25" i="137"/>
  <c r="O24" i="137"/>
  <c r="O23" i="137"/>
  <c r="R23" i="137" s="1"/>
  <c r="V23" i="137" s="1"/>
  <c r="O22" i="137"/>
  <c r="R22" i="137" s="1"/>
  <c r="V22" i="137" s="1"/>
  <c r="O21" i="137"/>
  <c r="R21" i="137" s="1"/>
  <c r="V21" i="137" s="1"/>
  <c r="O20" i="137"/>
  <c r="R20" i="137" s="1"/>
  <c r="V20" i="137" s="1"/>
  <c r="O19" i="137"/>
  <c r="R19" i="137" s="1"/>
  <c r="V19" i="137" s="1"/>
  <c r="O18" i="137"/>
  <c r="R18" i="137" s="1"/>
  <c r="V18" i="137" s="1"/>
  <c r="O17" i="137"/>
  <c r="R17" i="137" s="1"/>
  <c r="V17" i="137" s="1"/>
  <c r="O16" i="137"/>
  <c r="R16" i="137" s="1"/>
  <c r="V16" i="137" s="1"/>
  <c r="O15" i="137"/>
  <c r="R15" i="137" s="1"/>
  <c r="V15" i="137" s="1"/>
  <c r="O14" i="137"/>
  <c r="R14" i="137" s="1"/>
  <c r="V14" i="137" s="1"/>
  <c r="O12" i="137"/>
  <c r="R12" i="137" s="1"/>
  <c r="V12" i="137" s="1"/>
  <c r="O11" i="137"/>
  <c r="R11" i="137" s="1"/>
  <c r="V11" i="137" s="1"/>
  <c r="O10" i="137"/>
  <c r="R10" i="137" s="1"/>
  <c r="V10" i="137" s="1"/>
  <c r="O9" i="137"/>
  <c r="R9" i="137" s="1"/>
  <c r="V9" i="137" s="1"/>
  <c r="O13" i="137"/>
  <c r="R13" i="137" s="1"/>
  <c r="V13" i="137" s="1"/>
  <c r="O8" i="137"/>
  <c r="R8" i="137" s="1"/>
  <c r="V8" i="137" s="1"/>
  <c r="O7" i="137"/>
  <c r="R7" i="137" s="1"/>
  <c r="V7" i="137" s="1"/>
  <c r="Z7" i="137" s="1"/>
  <c r="AC7" i="137" s="1"/>
  <c r="U14" i="100"/>
  <c r="E12" i="100"/>
  <c r="E14" i="100"/>
  <c r="E5" i="100"/>
  <c r="E3" i="100"/>
  <c r="D12" i="100"/>
  <c r="D14" i="100"/>
  <c r="D5" i="100"/>
  <c r="D3" i="100"/>
  <c r="V15" i="136"/>
  <c r="U12" i="100"/>
  <c r="W32" i="143"/>
  <c r="W33" i="143"/>
  <c r="W30" i="143"/>
  <c r="W31" i="143"/>
  <c r="W28" i="143"/>
  <c r="W29" i="143"/>
  <c r="W27" i="143"/>
  <c r="W25" i="143"/>
  <c r="W24" i="143"/>
  <c r="W23" i="143"/>
  <c r="W22" i="143"/>
  <c r="W20" i="143"/>
  <c r="W19" i="143"/>
  <c r="W18" i="143"/>
  <c r="W17" i="143"/>
  <c r="W16" i="143"/>
  <c r="W15" i="143"/>
  <c r="W14" i="143"/>
  <c r="W13" i="143"/>
  <c r="W12" i="143"/>
  <c r="W11" i="143"/>
  <c r="W9" i="143"/>
  <c r="W8" i="143"/>
  <c r="W32" i="131"/>
  <c r="U18" i="131"/>
  <c r="Q7" i="144"/>
  <c r="Q8" i="144"/>
  <c r="Q11" i="144"/>
  <c r="Q12" i="144"/>
  <c r="Q13" i="144"/>
  <c r="Q14" i="144"/>
  <c r="Q15" i="144"/>
  <c r="Q17" i="144"/>
  <c r="Q18" i="144"/>
  <c r="Q19" i="144"/>
  <c r="Q20" i="144"/>
  <c r="Q21" i="144"/>
  <c r="Q22" i="144"/>
  <c r="Q23" i="144"/>
  <c r="L5" i="144"/>
  <c r="O5" i="144" s="1"/>
  <c r="U5" i="113"/>
  <c r="U4" i="113"/>
  <c r="O10" i="106"/>
  <c r="U7" i="106"/>
  <c r="L33" i="113"/>
  <c r="N33" i="113"/>
  <c r="O33" i="113"/>
  <c r="Q33" i="113"/>
  <c r="U33" i="113"/>
  <c r="L4" i="113"/>
  <c r="O4" i="113" s="1"/>
  <c r="L8" i="113"/>
  <c r="L9" i="113"/>
  <c r="O9" i="113" s="1"/>
  <c r="L10" i="113"/>
  <c r="O10" i="113" s="1"/>
  <c r="L11" i="113"/>
  <c r="O11" i="113" s="1"/>
  <c r="L12" i="113"/>
  <c r="O12" i="113" s="1"/>
  <c r="L13" i="113"/>
  <c r="O13" i="113" s="1"/>
  <c r="L14" i="113"/>
  <c r="O14" i="113" s="1"/>
  <c r="L16" i="113"/>
  <c r="O16" i="113" s="1"/>
  <c r="L17" i="113"/>
  <c r="O17" i="113" s="1"/>
  <c r="L18" i="113"/>
  <c r="L19" i="113"/>
  <c r="L20" i="113"/>
  <c r="L21" i="113"/>
  <c r="L22" i="113"/>
  <c r="O22" i="113" s="1"/>
  <c r="L23" i="113"/>
  <c r="O23" i="113" s="1"/>
  <c r="L24" i="113"/>
  <c r="O24" i="113" s="1"/>
  <c r="L25" i="113"/>
  <c r="O25" i="113" s="1"/>
  <c r="L26" i="113"/>
  <c r="O26" i="113" s="1"/>
  <c r="L27" i="113"/>
  <c r="O27" i="113" s="1"/>
  <c r="L28" i="113"/>
  <c r="O28" i="113" s="1"/>
  <c r="L30" i="113"/>
  <c r="O30" i="113" s="1"/>
  <c r="L31" i="113"/>
  <c r="L5" i="113"/>
  <c r="O5" i="113" s="1"/>
  <c r="Q11" i="116"/>
  <c r="Q10" i="116"/>
  <c r="Q4" i="116"/>
  <c r="U32" i="113"/>
  <c r="O31" i="113"/>
  <c r="U24" i="144"/>
  <c r="L24" i="144"/>
  <c r="O24" i="144" s="1"/>
  <c r="U23" i="144"/>
  <c r="L23" i="144"/>
  <c r="O23" i="144" s="1"/>
  <c r="U22" i="144"/>
  <c r="L22" i="144"/>
  <c r="O22" i="144" s="1"/>
  <c r="U21" i="144"/>
  <c r="L21" i="144"/>
  <c r="O21" i="144" s="1"/>
  <c r="U20" i="144"/>
  <c r="L20" i="144"/>
  <c r="O20" i="144" s="1"/>
  <c r="U19" i="144"/>
  <c r="L19" i="144"/>
  <c r="O19" i="144" s="1"/>
  <c r="U18" i="144"/>
  <c r="L18" i="144"/>
  <c r="O18" i="144" s="1"/>
  <c r="U17" i="144"/>
  <c r="L17" i="144"/>
  <c r="O17" i="144" s="1"/>
  <c r="U16" i="144"/>
  <c r="L16" i="144"/>
  <c r="O16" i="144" s="1"/>
  <c r="U15" i="144"/>
  <c r="O15" i="144"/>
  <c r="U14" i="144"/>
  <c r="L14" i="144"/>
  <c r="O14" i="144" s="1"/>
  <c r="U13" i="144"/>
  <c r="L13" i="144"/>
  <c r="O13" i="144" s="1"/>
  <c r="U12" i="144"/>
  <c r="L12" i="144"/>
  <c r="O12" i="144" s="1"/>
  <c r="U11" i="144"/>
  <c r="L11" i="144"/>
  <c r="O11" i="144" s="1"/>
  <c r="U10" i="144"/>
  <c r="L10" i="144"/>
  <c r="O10" i="144" s="1"/>
  <c r="L9" i="144"/>
  <c r="O9" i="144" s="1"/>
  <c r="U8" i="144"/>
  <c r="L8" i="144"/>
  <c r="O8" i="144" s="1"/>
  <c r="U7" i="144"/>
  <c r="L7" i="144"/>
  <c r="O7" i="144" s="1"/>
  <c r="U6" i="144"/>
  <c r="Q6" i="144"/>
  <c r="L6" i="144"/>
  <c r="O6" i="144" s="1"/>
  <c r="U5" i="144"/>
  <c r="O4" i="144"/>
  <c r="U10" i="116"/>
  <c r="U23" i="128"/>
  <c r="S7" i="128"/>
  <c r="Q34" i="116"/>
  <c r="Q9" i="113"/>
  <c r="U7" i="132"/>
  <c r="U7" i="128"/>
  <c r="N5" i="113"/>
  <c r="N4" i="113"/>
  <c r="S11" i="143"/>
  <c r="U11" i="143"/>
  <c r="S12" i="143"/>
  <c r="U12" i="143"/>
  <c r="O11" i="143"/>
  <c r="O12" i="143"/>
  <c r="T34" i="143"/>
  <c r="S33" i="143"/>
  <c r="O33" i="143"/>
  <c r="U32" i="143"/>
  <c r="S32" i="143"/>
  <c r="O32" i="143"/>
  <c r="U31" i="143"/>
  <c r="S31" i="143"/>
  <c r="O31" i="143"/>
  <c r="U30" i="143"/>
  <c r="S30" i="143"/>
  <c r="O30" i="143"/>
  <c r="U29" i="143"/>
  <c r="S29" i="143"/>
  <c r="O29" i="143"/>
  <c r="S28" i="143"/>
  <c r="O28" i="143"/>
  <c r="U27" i="143"/>
  <c r="S27" i="143"/>
  <c r="O27" i="143"/>
  <c r="U26" i="143"/>
  <c r="S26" i="143"/>
  <c r="O26" i="143"/>
  <c r="U25" i="143"/>
  <c r="S25" i="143"/>
  <c r="O25" i="143"/>
  <c r="U24" i="143"/>
  <c r="S24" i="143"/>
  <c r="O24" i="143"/>
  <c r="U23" i="143"/>
  <c r="S23" i="143"/>
  <c r="O23" i="143"/>
  <c r="S22" i="143"/>
  <c r="O22" i="143"/>
  <c r="U20" i="143"/>
  <c r="S20" i="143"/>
  <c r="O20" i="143"/>
  <c r="U19" i="143"/>
  <c r="S19" i="143"/>
  <c r="O19" i="143"/>
  <c r="U18" i="143"/>
  <c r="S18" i="143"/>
  <c r="O18" i="143"/>
  <c r="U17" i="143"/>
  <c r="S17" i="143"/>
  <c r="O17" i="143"/>
  <c r="U16" i="143"/>
  <c r="S16" i="143"/>
  <c r="O16" i="143"/>
  <c r="U15" i="143"/>
  <c r="S15" i="143"/>
  <c r="O15" i="143"/>
  <c r="U14" i="143"/>
  <c r="S14" i="143"/>
  <c r="O14" i="143"/>
  <c r="U13" i="143"/>
  <c r="S13" i="143"/>
  <c r="O13" i="143"/>
  <c r="U10" i="143"/>
  <c r="S10" i="143"/>
  <c r="O10" i="143"/>
  <c r="S9" i="143"/>
  <c r="O9" i="143"/>
  <c r="U8" i="143"/>
  <c r="U7" i="143"/>
  <c r="S7" i="143"/>
  <c r="T39" i="142"/>
  <c r="O27" i="142"/>
  <c r="R27" i="142" s="1"/>
  <c r="V27" i="142" s="1"/>
  <c r="S27" i="142"/>
  <c r="Z27" i="142"/>
  <c r="O28" i="142"/>
  <c r="R28" i="142" s="1"/>
  <c r="V28" i="142" s="1"/>
  <c r="S28" i="142"/>
  <c r="Z28" i="142"/>
  <c r="AC28" i="142" s="1"/>
  <c r="O29" i="142"/>
  <c r="R29" i="142" s="1"/>
  <c r="V29" i="142" s="1"/>
  <c r="S29" i="142"/>
  <c r="Z29" i="142"/>
  <c r="AC29" i="142" s="1"/>
  <c r="O30" i="142"/>
  <c r="R30" i="142" s="1"/>
  <c r="V30" i="142" s="1"/>
  <c r="S30" i="142"/>
  <c r="Z30" i="142"/>
  <c r="O31" i="142"/>
  <c r="R31" i="142" s="1"/>
  <c r="V31" i="142" s="1"/>
  <c r="S31" i="142"/>
  <c r="Z31" i="142"/>
  <c r="O32" i="142"/>
  <c r="R32" i="142" s="1"/>
  <c r="V32" i="142" s="1"/>
  <c r="S32" i="142"/>
  <c r="Z32" i="142"/>
  <c r="O33" i="142"/>
  <c r="R33" i="142" s="1"/>
  <c r="V33" i="142" s="1"/>
  <c r="S33" i="142"/>
  <c r="Z33" i="142"/>
  <c r="O34" i="142"/>
  <c r="R34" i="142" s="1"/>
  <c r="V34" i="142" s="1"/>
  <c r="S34" i="142"/>
  <c r="Z34" i="142"/>
  <c r="O35" i="142"/>
  <c r="R35" i="142" s="1"/>
  <c r="V35" i="142" s="1"/>
  <c r="S35" i="142"/>
  <c r="Z35" i="142"/>
  <c r="O36" i="142"/>
  <c r="R36" i="142" s="1"/>
  <c r="V36" i="142" s="1"/>
  <c r="S36" i="142"/>
  <c r="Z36" i="142"/>
  <c r="O37" i="142"/>
  <c r="R37" i="142" s="1"/>
  <c r="S37" i="142"/>
  <c r="Z37" i="142"/>
  <c r="AC37" i="142" s="1"/>
  <c r="O38" i="142"/>
  <c r="R38" i="142" s="1"/>
  <c r="V38" i="142" s="1"/>
  <c r="S38" i="142"/>
  <c r="O8" i="142"/>
  <c r="R8" i="142" s="1"/>
  <c r="V8" i="142" s="1"/>
  <c r="O7" i="142"/>
  <c r="S7" i="142"/>
  <c r="S8" i="142"/>
  <c r="O9" i="142"/>
  <c r="R9" i="142" s="1"/>
  <c r="V9" i="142" s="1"/>
  <c r="S9" i="142"/>
  <c r="Z9" i="142"/>
  <c r="O10" i="142"/>
  <c r="R10" i="142" s="1"/>
  <c r="V10" i="142" s="1"/>
  <c r="S10" i="142"/>
  <c r="O11" i="142"/>
  <c r="R11" i="142" s="1"/>
  <c r="V11" i="142" s="1"/>
  <c r="S11" i="142"/>
  <c r="Z11" i="142"/>
  <c r="O12" i="142"/>
  <c r="R12" i="142" s="1"/>
  <c r="V12" i="142" s="1"/>
  <c r="S12" i="142"/>
  <c r="Z12" i="142"/>
  <c r="R13" i="142"/>
  <c r="V13" i="142" s="1"/>
  <c r="S13" i="142"/>
  <c r="O14" i="142"/>
  <c r="R14" i="142" s="1"/>
  <c r="V14" i="142" s="1"/>
  <c r="S14" i="142"/>
  <c r="Z14" i="142"/>
  <c r="O15" i="142"/>
  <c r="R15" i="142" s="1"/>
  <c r="V15" i="142" s="1"/>
  <c r="S15" i="142"/>
  <c r="Z15" i="142"/>
  <c r="O16" i="142"/>
  <c r="R16" i="142" s="1"/>
  <c r="V16" i="142" s="1"/>
  <c r="S16" i="142"/>
  <c r="Z16" i="142"/>
  <c r="O17" i="142"/>
  <c r="R17" i="142" s="1"/>
  <c r="V17" i="142" s="1"/>
  <c r="S17" i="142"/>
  <c r="Z17" i="142"/>
  <c r="O18" i="142"/>
  <c r="R18" i="142" s="1"/>
  <c r="V18" i="142" s="1"/>
  <c r="S18" i="142"/>
  <c r="AC18" i="142"/>
  <c r="O19" i="142"/>
  <c r="R19" i="142" s="1"/>
  <c r="V19" i="142" s="1"/>
  <c r="S19" i="142"/>
  <c r="Z19" i="142"/>
  <c r="AC19" i="142" s="1"/>
  <c r="O20" i="142"/>
  <c r="R20" i="142" s="1"/>
  <c r="V20" i="142" s="1"/>
  <c r="S20" i="142"/>
  <c r="Z20" i="142"/>
  <c r="O21" i="142"/>
  <c r="R21" i="142" s="1"/>
  <c r="V21" i="142" s="1"/>
  <c r="S21" i="142"/>
  <c r="Z21" i="142"/>
  <c r="O22" i="142"/>
  <c r="R22" i="142" s="1"/>
  <c r="V22" i="142" s="1"/>
  <c r="S22" i="142"/>
  <c r="Z22" i="142"/>
  <c r="O23" i="142"/>
  <c r="R23" i="142" s="1"/>
  <c r="V23" i="142" s="1"/>
  <c r="S23" i="142"/>
  <c r="O24" i="142"/>
  <c r="R24" i="142" s="1"/>
  <c r="V24" i="142" s="1"/>
  <c r="S24" i="142"/>
  <c r="Z24" i="142"/>
  <c r="O25" i="142"/>
  <c r="R25" i="142" s="1"/>
  <c r="V25" i="142" s="1"/>
  <c r="S25" i="142"/>
  <c r="Z25" i="142"/>
  <c r="AC25" i="142" s="1"/>
  <c r="O26" i="142"/>
  <c r="R26" i="142" s="1"/>
  <c r="V26" i="142" s="1"/>
  <c r="S26" i="142"/>
  <c r="Z26" i="142"/>
  <c r="U5" i="116"/>
  <c r="U4" i="116"/>
  <c r="U14" i="116"/>
  <c r="U13" i="116"/>
  <c r="U18" i="116"/>
  <c r="U16" i="116"/>
  <c r="U15" i="116"/>
  <c r="U19" i="116"/>
  <c r="Q19" i="116"/>
  <c r="Q17" i="116"/>
  <c r="Q13" i="116"/>
  <c r="Q15" i="116"/>
  <c r="S7" i="135"/>
  <c r="U10" i="107"/>
  <c r="O10" i="107"/>
  <c r="V10" i="107"/>
  <c r="U10" i="136"/>
  <c r="U11" i="136"/>
  <c r="U12" i="136"/>
  <c r="U13" i="136"/>
  <c r="U14" i="136"/>
  <c r="U15" i="136"/>
  <c r="U7" i="138"/>
  <c r="U8" i="138"/>
  <c r="U9" i="138"/>
  <c r="U10" i="138"/>
  <c r="U11" i="138"/>
  <c r="U12" i="138"/>
  <c r="U13" i="138"/>
  <c r="U14" i="138"/>
  <c r="U15" i="138"/>
  <c r="U16" i="138"/>
  <c r="U17" i="138"/>
  <c r="U18" i="138"/>
  <c r="U19" i="138"/>
  <c r="U20" i="138"/>
  <c r="U7" i="107"/>
  <c r="U8" i="107"/>
  <c r="U9" i="107"/>
  <c r="U9" i="135"/>
  <c r="U10" i="135"/>
  <c r="U11" i="135"/>
  <c r="U12" i="135"/>
  <c r="U13" i="135"/>
  <c r="U14" i="135"/>
  <c r="U15" i="135"/>
  <c r="U16" i="135"/>
  <c r="U17" i="135"/>
  <c r="U18" i="135"/>
  <c r="U19" i="135"/>
  <c r="U20" i="135"/>
  <c r="U21" i="135"/>
  <c r="U22" i="135"/>
  <c r="U23" i="135"/>
  <c r="U24" i="135"/>
  <c r="U25" i="135"/>
  <c r="U26" i="135"/>
  <c r="U27" i="135"/>
  <c r="H14" i="100"/>
  <c r="U8" i="106"/>
  <c r="U9" i="106"/>
  <c r="U10" i="106"/>
  <c r="U11" i="106"/>
  <c r="U12" i="106"/>
  <c r="U8" i="132"/>
  <c r="U9" i="132"/>
  <c r="U10" i="132"/>
  <c r="U11" i="132"/>
  <c r="U12" i="132"/>
  <c r="U13" i="132"/>
  <c r="U14" i="132"/>
  <c r="U15" i="132"/>
  <c r="U16" i="132"/>
  <c r="U17" i="132"/>
  <c r="U18" i="132"/>
  <c r="U19" i="132"/>
  <c r="U20" i="132"/>
  <c r="U21" i="132"/>
  <c r="U22" i="132"/>
  <c r="U23" i="132"/>
  <c r="U25" i="132"/>
  <c r="U28" i="132"/>
  <c r="U9" i="131"/>
  <c r="U10" i="131"/>
  <c r="U11" i="131"/>
  <c r="U12" i="131"/>
  <c r="U13" i="131"/>
  <c r="U14" i="131"/>
  <c r="U15" i="131"/>
  <c r="U16" i="131"/>
  <c r="U17" i="131"/>
  <c r="U19" i="131"/>
  <c r="U20" i="131"/>
  <c r="U21" i="131"/>
  <c r="U22" i="131"/>
  <c r="U23" i="131"/>
  <c r="U24" i="131"/>
  <c r="U25" i="131"/>
  <c r="U26" i="131"/>
  <c r="U27" i="131"/>
  <c r="U28" i="131"/>
  <c r="U29" i="131"/>
  <c r="U31" i="131"/>
  <c r="U8" i="128"/>
  <c r="U9" i="128"/>
  <c r="U10" i="128"/>
  <c r="U11" i="128"/>
  <c r="U13" i="128"/>
  <c r="U14" i="128"/>
  <c r="U15" i="128"/>
  <c r="U16" i="128"/>
  <c r="U17" i="128"/>
  <c r="U18" i="128"/>
  <c r="U19" i="128"/>
  <c r="U20" i="128"/>
  <c r="U22" i="128"/>
  <c r="U24" i="128"/>
  <c r="U9" i="133"/>
  <c r="U10" i="133"/>
  <c r="U11" i="133"/>
  <c r="U12" i="133"/>
  <c r="U14" i="133"/>
  <c r="U16" i="133"/>
  <c r="U18" i="133"/>
  <c r="U19" i="133"/>
  <c r="U20" i="133"/>
  <c r="U21" i="133"/>
  <c r="U22" i="133"/>
  <c r="U24" i="133"/>
  <c r="U25" i="133"/>
  <c r="U28" i="133"/>
  <c r="U29" i="133"/>
  <c r="U35" i="116"/>
  <c r="U36" i="116"/>
  <c r="U37" i="116"/>
  <c r="U38" i="116"/>
  <c r="U6" i="116"/>
  <c r="U7" i="116"/>
  <c r="U8" i="116"/>
  <c r="U9" i="116"/>
  <c r="U11" i="116"/>
  <c r="U12" i="116"/>
  <c r="U17" i="116"/>
  <c r="U20" i="116"/>
  <c r="U21" i="116"/>
  <c r="U22" i="116"/>
  <c r="U23" i="116"/>
  <c r="U24" i="116"/>
  <c r="U25" i="116"/>
  <c r="U26" i="116"/>
  <c r="U27" i="116"/>
  <c r="U28" i="116"/>
  <c r="U29" i="116"/>
  <c r="U30" i="116"/>
  <c r="U31" i="116"/>
  <c r="U32" i="116"/>
  <c r="U33" i="116"/>
  <c r="U34" i="116"/>
  <c r="O8" i="136"/>
  <c r="O9" i="136"/>
  <c r="Z9" i="136" s="1"/>
  <c r="AC9" i="136" s="1"/>
  <c r="Q5" i="116"/>
  <c r="Q6" i="116"/>
  <c r="Q7" i="116"/>
  <c r="Q8" i="116"/>
  <c r="Q9" i="116"/>
  <c r="Q12" i="116"/>
  <c r="Q16" i="116"/>
  <c r="Q18" i="116"/>
  <c r="Q20" i="116"/>
  <c r="Q21" i="116"/>
  <c r="Q22" i="116"/>
  <c r="Q23" i="116"/>
  <c r="Q24" i="116"/>
  <c r="Q25" i="116"/>
  <c r="Q26" i="116"/>
  <c r="Q27" i="116"/>
  <c r="Q28" i="116"/>
  <c r="Q29" i="116"/>
  <c r="Q30" i="116"/>
  <c r="Q31" i="116"/>
  <c r="Q32" i="116"/>
  <c r="Q33" i="116"/>
  <c r="Q35" i="116"/>
  <c r="Q36" i="116"/>
  <c r="Q37" i="116"/>
  <c r="Q39" i="116"/>
  <c r="Q4" i="113"/>
  <c r="Q5" i="113"/>
  <c r="Q6" i="113"/>
  <c r="Q7" i="113"/>
  <c r="Q8" i="113"/>
  <c r="Q10" i="113"/>
  <c r="Q11" i="113"/>
  <c r="Q12" i="113"/>
  <c r="Q13" i="113"/>
  <c r="Q14" i="113"/>
  <c r="Q16" i="113"/>
  <c r="Q17" i="113"/>
  <c r="Q18" i="113"/>
  <c r="Q19" i="113"/>
  <c r="Q20" i="113"/>
  <c r="Q21" i="113"/>
  <c r="Q22" i="113"/>
  <c r="Q23" i="113"/>
  <c r="Q24" i="113"/>
  <c r="Q25" i="113"/>
  <c r="Q26" i="113"/>
  <c r="Q27" i="113"/>
  <c r="Q28" i="113"/>
  <c r="Q29" i="113"/>
  <c r="Q30" i="113"/>
  <c r="Q31" i="113"/>
  <c r="Q32" i="113"/>
  <c r="Z8" i="137"/>
  <c r="AC8" i="137" s="1"/>
  <c r="Z9" i="137"/>
  <c r="AC9" i="137" s="1"/>
  <c r="Z10" i="137"/>
  <c r="AC10" i="137" s="1"/>
  <c r="Z11" i="137"/>
  <c r="AC11" i="137" s="1"/>
  <c r="Z12" i="137"/>
  <c r="AC12" i="137" s="1"/>
  <c r="Z13" i="137"/>
  <c r="AC13" i="137" s="1"/>
  <c r="Z14" i="137"/>
  <c r="AC14" i="137" s="1"/>
  <c r="Z15" i="137"/>
  <c r="AC15" i="137" s="1"/>
  <c r="Z16" i="137"/>
  <c r="AC16" i="137" s="1"/>
  <c r="Z17" i="137"/>
  <c r="AC17" i="137" s="1"/>
  <c r="Z18" i="137"/>
  <c r="AC18" i="137" s="1"/>
  <c r="Z19" i="137"/>
  <c r="AC19" i="137" s="1"/>
  <c r="Z20" i="137"/>
  <c r="AC20" i="137" s="1"/>
  <c r="Z21" i="137"/>
  <c r="AC21" i="137" s="1"/>
  <c r="Z22" i="137"/>
  <c r="AC22" i="137" s="1"/>
  <c r="Z23" i="137"/>
  <c r="AC23" i="137" s="1"/>
  <c r="Z24" i="137"/>
  <c r="AC24" i="137" s="1"/>
  <c r="Z25" i="137"/>
  <c r="AC25" i="137" s="1"/>
  <c r="Z26" i="137"/>
  <c r="AC26" i="137"/>
  <c r="Z27" i="137"/>
  <c r="AC27" i="137"/>
  <c r="AC29" i="137"/>
  <c r="Z30" i="137"/>
  <c r="AC30" i="137" s="1"/>
  <c r="Z28" i="137"/>
  <c r="AC28" i="137"/>
  <c r="O13" i="138"/>
  <c r="R13" i="138" s="1"/>
  <c r="N27" i="113"/>
  <c r="N28" i="113"/>
  <c r="N29" i="113"/>
  <c r="N30" i="113"/>
  <c r="N31" i="113"/>
  <c r="U6" i="113"/>
  <c r="U7" i="113"/>
  <c r="U8" i="113"/>
  <c r="U9" i="113"/>
  <c r="U10" i="113"/>
  <c r="U11" i="113"/>
  <c r="U12" i="113"/>
  <c r="U13" i="113"/>
  <c r="U14" i="113"/>
  <c r="U15" i="113"/>
  <c r="U16" i="113"/>
  <c r="U17" i="113"/>
  <c r="U18" i="113"/>
  <c r="U19" i="113"/>
  <c r="U20" i="113"/>
  <c r="U21" i="113"/>
  <c r="U22" i="113"/>
  <c r="U23" i="113"/>
  <c r="U24" i="113"/>
  <c r="U25" i="113"/>
  <c r="U26" i="113"/>
  <c r="U27" i="113"/>
  <c r="U28" i="113"/>
  <c r="U29" i="113"/>
  <c r="U30" i="113"/>
  <c r="U31" i="113"/>
  <c r="W7" i="128"/>
  <c r="W8" i="128"/>
  <c r="W9" i="128"/>
  <c r="W10" i="128"/>
  <c r="W11" i="128"/>
  <c r="W13" i="128"/>
  <c r="W14" i="128"/>
  <c r="W15" i="128"/>
  <c r="W17" i="128"/>
  <c r="W18" i="128"/>
  <c r="W19" i="128"/>
  <c r="W20" i="128"/>
  <c r="W22" i="128"/>
  <c r="W23" i="128"/>
  <c r="W24" i="128"/>
  <c r="W9" i="133"/>
  <c r="W10" i="133"/>
  <c r="W11" i="133"/>
  <c r="W12" i="133"/>
  <c r="W14" i="133"/>
  <c r="W16" i="133"/>
  <c r="W18" i="133"/>
  <c r="W19" i="133"/>
  <c r="W20" i="133"/>
  <c r="W21" i="133"/>
  <c r="W22" i="133"/>
  <c r="W44" i="133"/>
  <c r="H16" i="136"/>
  <c r="O9" i="106"/>
  <c r="R9" i="106" s="1"/>
  <c r="O7" i="136"/>
  <c r="D3" i="110"/>
  <c r="D4" i="110"/>
  <c r="O7" i="135"/>
  <c r="O9" i="135"/>
  <c r="R9" i="135" s="1"/>
  <c r="V9" i="135" s="1"/>
  <c r="Z9" i="135" s="1"/>
  <c r="AC9" i="135" s="1"/>
  <c r="O10" i="135"/>
  <c r="O11" i="135"/>
  <c r="R11" i="135" s="1"/>
  <c r="V11" i="135" s="1"/>
  <c r="O12" i="135"/>
  <c r="R12" i="135" s="1"/>
  <c r="V12" i="135" s="1"/>
  <c r="O13" i="135"/>
  <c r="R13" i="135" s="1"/>
  <c r="V13" i="135" s="1"/>
  <c r="Z13" i="135" s="1"/>
  <c r="AC13" i="135" s="1"/>
  <c r="O14" i="135"/>
  <c r="O15" i="135"/>
  <c r="R15" i="135"/>
  <c r="V15" i="135" s="1"/>
  <c r="Z15" i="135" s="1"/>
  <c r="AC15" i="135" s="1"/>
  <c r="O16" i="135"/>
  <c r="R16" i="135" s="1"/>
  <c r="V16" i="135" s="1"/>
  <c r="O17" i="135"/>
  <c r="O18" i="135"/>
  <c r="R18" i="135"/>
  <c r="V18" i="135" s="1"/>
  <c r="Z18" i="135" s="1"/>
  <c r="AC18" i="135" s="1"/>
  <c r="O19" i="135"/>
  <c r="O20" i="135"/>
  <c r="R20" i="135"/>
  <c r="V20" i="135" s="1"/>
  <c r="Z20" i="135" s="1"/>
  <c r="AC20" i="135" s="1"/>
  <c r="O21" i="135"/>
  <c r="O22" i="135"/>
  <c r="R22" i="135" s="1"/>
  <c r="V22" i="135" s="1"/>
  <c r="O23" i="135"/>
  <c r="O24" i="135"/>
  <c r="O25" i="135"/>
  <c r="O26" i="135"/>
  <c r="O27" i="135"/>
  <c r="O28" i="135"/>
  <c r="O7" i="138"/>
  <c r="R7" i="138" s="1"/>
  <c r="V7" i="138" s="1"/>
  <c r="Z7" i="138" s="1"/>
  <c r="AC7" i="138" s="1"/>
  <c r="O8" i="138"/>
  <c r="R8" i="138" s="1"/>
  <c r="V8" i="138" s="1"/>
  <c r="Z8" i="138" s="1"/>
  <c r="AC8" i="138" s="1"/>
  <c r="O9" i="138"/>
  <c r="R9" i="138" s="1"/>
  <c r="V9" i="138" s="1"/>
  <c r="Z9" i="138" s="1"/>
  <c r="AC9" i="138" s="1"/>
  <c r="O10" i="138"/>
  <c r="O11" i="138"/>
  <c r="R11" i="138" s="1"/>
  <c r="V11" i="138" s="1"/>
  <c r="Z11" i="138" s="1"/>
  <c r="O12" i="138"/>
  <c r="R12" i="138" s="1"/>
  <c r="V12" i="138" s="1"/>
  <c r="Z12" i="138" s="1"/>
  <c r="O14" i="138"/>
  <c r="R14" i="138" s="1"/>
  <c r="O15" i="138"/>
  <c r="R15" i="138" s="1"/>
  <c r="V15" i="138" s="1"/>
  <c r="Z15" i="138" s="1"/>
  <c r="V16" i="138"/>
  <c r="O17" i="138"/>
  <c r="R17" i="138" s="1"/>
  <c r="V17" i="138" s="1"/>
  <c r="Z17" i="138" s="1"/>
  <c r="O18" i="138"/>
  <c r="R18" i="138" s="1"/>
  <c r="V18" i="138" s="1"/>
  <c r="O19" i="138"/>
  <c r="R19" i="138" s="1"/>
  <c r="V19" i="138" s="1"/>
  <c r="Z19" i="138" s="1"/>
  <c r="O7" i="131"/>
  <c r="R7" i="131" s="1"/>
  <c r="V7" i="131" s="1"/>
  <c r="Z7" i="131" s="1"/>
  <c r="AC7" i="131" s="1"/>
  <c r="O9" i="131"/>
  <c r="O10" i="131"/>
  <c r="R10" i="131" s="1"/>
  <c r="V10" i="131" s="1"/>
  <c r="O11" i="131"/>
  <c r="R11" i="131" s="1"/>
  <c r="O12" i="131"/>
  <c r="R12" i="131" s="1"/>
  <c r="O13" i="131"/>
  <c r="R13" i="131" s="1"/>
  <c r="V13" i="131" s="1"/>
  <c r="Z13" i="131" s="1"/>
  <c r="AC13" i="131" s="1"/>
  <c r="O14" i="131"/>
  <c r="R14" i="131" s="1"/>
  <c r="O15" i="131"/>
  <c r="R15" i="131" s="1"/>
  <c r="V15" i="131" s="1"/>
  <c r="O16" i="131"/>
  <c r="R16" i="131" s="1"/>
  <c r="V16" i="131" s="1"/>
  <c r="Z16" i="131" s="1"/>
  <c r="O17" i="131"/>
  <c r="R17" i="131" s="1"/>
  <c r="V17" i="131" s="1"/>
  <c r="Z17" i="131" s="1"/>
  <c r="O18" i="131"/>
  <c r="R18" i="131" s="1"/>
  <c r="V18" i="131" s="1"/>
  <c r="O19" i="131"/>
  <c r="R19" i="131" s="1"/>
  <c r="V19" i="131" s="1"/>
  <c r="Z19" i="131" s="1"/>
  <c r="AC19" i="131" s="1"/>
  <c r="O20" i="131"/>
  <c r="R20" i="131" s="1"/>
  <c r="V20" i="131" s="1"/>
  <c r="Z20" i="131" s="1"/>
  <c r="AC20" i="131" s="1"/>
  <c r="O21" i="131"/>
  <c r="R21" i="131" s="1"/>
  <c r="O22" i="131"/>
  <c r="R22" i="131" s="1"/>
  <c r="V22" i="131" s="1"/>
  <c r="Z22" i="131" s="1"/>
  <c r="AC22" i="131" s="1"/>
  <c r="O23" i="131"/>
  <c r="R23" i="131" s="1"/>
  <c r="V23" i="131" s="1"/>
  <c r="O24" i="131"/>
  <c r="R24" i="131" s="1"/>
  <c r="V24" i="131" s="1"/>
  <c r="O25" i="131"/>
  <c r="V25" i="131" s="1"/>
  <c r="O29" i="131"/>
  <c r="R29" i="131" s="1"/>
  <c r="V29" i="131" s="1"/>
  <c r="Z29" i="131" s="1"/>
  <c r="AC29" i="131" s="1"/>
  <c r="O26" i="131"/>
  <c r="R26" i="131" s="1"/>
  <c r="V26" i="131" s="1"/>
  <c r="Z26" i="131" s="1"/>
  <c r="AC26" i="131" s="1"/>
  <c r="O27" i="131"/>
  <c r="R27" i="131" s="1"/>
  <c r="V27" i="131" s="1"/>
  <c r="Z27" i="131" s="1"/>
  <c r="AC27" i="131" s="1"/>
  <c r="O28" i="131"/>
  <c r="R28" i="131" s="1"/>
  <c r="V28" i="131" s="1"/>
  <c r="Z28" i="131" s="1"/>
  <c r="AC28" i="131" s="1"/>
  <c r="O30" i="131"/>
  <c r="O31" i="131"/>
  <c r="R31" i="131" s="1"/>
  <c r="V31" i="131" s="1"/>
  <c r="Z31" i="131" s="1"/>
  <c r="AC31" i="131" s="1"/>
  <c r="O7" i="128"/>
  <c r="O8" i="128"/>
  <c r="V8" i="128"/>
  <c r="Z8" i="128"/>
  <c r="O9" i="128"/>
  <c r="V9" i="128"/>
  <c r="Z9" i="128" s="1"/>
  <c r="AC9" i="128" s="1"/>
  <c r="O10" i="128"/>
  <c r="O11" i="128"/>
  <c r="V11" i="128"/>
  <c r="O13" i="128"/>
  <c r="V13" i="128"/>
  <c r="O14" i="128"/>
  <c r="V14" i="128"/>
  <c r="Z14" i="128"/>
  <c r="O15" i="128"/>
  <c r="V15" i="128"/>
  <c r="O16" i="128"/>
  <c r="O17" i="128"/>
  <c r="V17" i="128"/>
  <c r="O18" i="128"/>
  <c r="V18" i="128"/>
  <c r="Z18" i="128"/>
  <c r="O19" i="128"/>
  <c r="V19" i="128"/>
  <c r="Z19" i="128"/>
  <c r="O20" i="128"/>
  <c r="V20" i="128"/>
  <c r="Z20" i="128" s="1"/>
  <c r="AC20" i="128" s="1"/>
  <c r="O22" i="128"/>
  <c r="V22" i="128"/>
  <c r="O23" i="128"/>
  <c r="V23" i="128"/>
  <c r="O24" i="128"/>
  <c r="V24" i="128"/>
  <c r="S8" i="107"/>
  <c r="O8" i="107"/>
  <c r="R8" i="107" s="1"/>
  <c r="V8" i="107" s="1"/>
  <c r="Z8" i="107"/>
  <c r="L5" i="116"/>
  <c r="O5" i="116" s="1"/>
  <c r="L6" i="116"/>
  <c r="O6" i="116" s="1"/>
  <c r="L7" i="116"/>
  <c r="O7" i="116" s="1"/>
  <c r="L8" i="116"/>
  <c r="O8" i="116" s="1"/>
  <c r="L9" i="116"/>
  <c r="O9" i="116" s="1"/>
  <c r="L10" i="116"/>
  <c r="O10" i="116" s="1"/>
  <c r="L11" i="116"/>
  <c r="O11" i="116" s="1"/>
  <c r="L12" i="116"/>
  <c r="O12" i="116" s="1"/>
  <c r="L13" i="116"/>
  <c r="O13" i="116" s="1"/>
  <c r="L14" i="116"/>
  <c r="O14" i="116" s="1"/>
  <c r="L15" i="116"/>
  <c r="O15" i="116" s="1"/>
  <c r="L16" i="116"/>
  <c r="O16" i="116" s="1"/>
  <c r="L17" i="116"/>
  <c r="O17" i="116" s="1"/>
  <c r="L18" i="116"/>
  <c r="O18" i="116" s="1"/>
  <c r="L19" i="116"/>
  <c r="O19" i="116" s="1"/>
  <c r="L20" i="116"/>
  <c r="O20" i="116" s="1"/>
  <c r="L21" i="116"/>
  <c r="O21" i="116" s="1"/>
  <c r="L22" i="116"/>
  <c r="O22" i="116" s="1"/>
  <c r="L23" i="116"/>
  <c r="O23" i="116" s="1"/>
  <c r="L24" i="116"/>
  <c r="O24" i="116" s="1"/>
  <c r="L25" i="116"/>
  <c r="O25" i="116" s="1"/>
  <c r="L26" i="116"/>
  <c r="O26" i="116" s="1"/>
  <c r="L27" i="116"/>
  <c r="O27" i="116" s="1"/>
  <c r="L28" i="116"/>
  <c r="O28" i="116" s="1"/>
  <c r="L29" i="116"/>
  <c r="O29" i="116" s="1"/>
  <c r="L30" i="116"/>
  <c r="O30" i="116" s="1"/>
  <c r="L31" i="116"/>
  <c r="O31" i="116" s="1"/>
  <c r="L32" i="116"/>
  <c r="O32" i="116" s="1"/>
  <c r="L33" i="116"/>
  <c r="O33" i="116" s="1"/>
  <c r="L34" i="116"/>
  <c r="O34" i="116" s="1"/>
  <c r="L35" i="116"/>
  <c r="O35" i="116" s="1"/>
  <c r="L36" i="116"/>
  <c r="O36" i="116" s="1"/>
  <c r="L37" i="116"/>
  <c r="O37" i="116" s="1"/>
  <c r="L38" i="116"/>
  <c r="O38" i="116" s="1"/>
  <c r="L39" i="116"/>
  <c r="O39" i="116" s="1"/>
  <c r="L4" i="116"/>
  <c r="O4" i="116" s="1"/>
  <c r="I5" i="100"/>
  <c r="H5" i="100"/>
  <c r="O12" i="106"/>
  <c r="V12" i="106"/>
  <c r="Z12" i="106"/>
  <c r="AC12" i="106"/>
  <c r="O11" i="106"/>
  <c r="O8" i="106"/>
  <c r="R8" i="106" s="1"/>
  <c r="V8" i="106" s="1"/>
  <c r="Z8" i="106" s="1"/>
  <c r="AC8" i="106" s="1"/>
  <c r="S9" i="107"/>
  <c r="S10" i="107"/>
  <c r="O9" i="107"/>
  <c r="V9" i="107"/>
  <c r="S12" i="138"/>
  <c r="O20" i="138"/>
  <c r="R20" i="138" s="1"/>
  <c r="V20" i="138" s="1"/>
  <c r="S7" i="138"/>
  <c r="S8" i="138"/>
  <c r="S9" i="138"/>
  <c r="S10" i="138"/>
  <c r="S11" i="138"/>
  <c r="S13" i="138"/>
  <c r="S14" i="138"/>
  <c r="S15" i="138"/>
  <c r="S16" i="138"/>
  <c r="S17" i="138"/>
  <c r="S18" i="138"/>
  <c r="S19" i="138"/>
  <c r="S20" i="138"/>
  <c r="T21" i="138"/>
  <c r="Z15" i="136"/>
  <c r="AC15" i="136"/>
  <c r="O14" i="136"/>
  <c r="Z14" i="136"/>
  <c r="AC14" i="136"/>
  <c r="O13" i="136"/>
  <c r="Z13" i="136"/>
  <c r="O12" i="136"/>
  <c r="Z12" i="136"/>
  <c r="AC12" i="136"/>
  <c r="O11" i="136"/>
  <c r="Z11" i="136"/>
  <c r="AC11" i="136"/>
  <c r="O10" i="136"/>
  <c r="Z10" i="136"/>
  <c r="AC10" i="136"/>
  <c r="H29" i="135"/>
  <c r="S9" i="135"/>
  <c r="S10" i="135"/>
  <c r="S11" i="135"/>
  <c r="S12" i="135"/>
  <c r="S13" i="135"/>
  <c r="S14" i="135"/>
  <c r="S15" i="135"/>
  <c r="S16" i="135"/>
  <c r="S17" i="135"/>
  <c r="S18" i="135"/>
  <c r="S19" i="135"/>
  <c r="S20" i="135"/>
  <c r="S21" i="135"/>
  <c r="S22" i="135"/>
  <c r="S23" i="135"/>
  <c r="S24" i="135"/>
  <c r="S25" i="135"/>
  <c r="S26" i="135"/>
  <c r="S27" i="135"/>
  <c r="S28" i="135"/>
  <c r="T44" i="133"/>
  <c r="O8" i="133"/>
  <c r="R8" i="133" s="1"/>
  <c r="V8" i="133"/>
  <c r="S8" i="133"/>
  <c r="O9" i="133"/>
  <c r="R9" i="133" s="1"/>
  <c r="V9" i="133"/>
  <c r="Z9" i="133"/>
  <c r="S9" i="133"/>
  <c r="O10" i="133"/>
  <c r="R10" i="133" s="1"/>
  <c r="V10" i="133"/>
  <c r="Z10" i="133"/>
  <c r="S10" i="133"/>
  <c r="O11" i="133"/>
  <c r="R11" i="133" s="1"/>
  <c r="V11" i="133"/>
  <c r="Z11" i="133"/>
  <c r="S11" i="133"/>
  <c r="O12" i="133"/>
  <c r="R12" i="133" s="1"/>
  <c r="V12" i="133"/>
  <c r="S12" i="133"/>
  <c r="O14" i="133"/>
  <c r="R14" i="133" s="1"/>
  <c r="V14" i="133"/>
  <c r="Z14" i="133"/>
  <c r="S14" i="133"/>
  <c r="O16" i="133"/>
  <c r="R16" i="133" s="1"/>
  <c r="V16" i="133"/>
  <c r="S16" i="133"/>
  <c r="O18" i="133"/>
  <c r="R18" i="133" s="1"/>
  <c r="V18" i="133"/>
  <c r="S18" i="133"/>
  <c r="O19" i="133"/>
  <c r="R19" i="133" s="1"/>
  <c r="V19" i="133"/>
  <c r="S19" i="133"/>
  <c r="O20" i="133"/>
  <c r="R20" i="133" s="1"/>
  <c r="V20" i="133"/>
  <c r="S20" i="133"/>
  <c r="O21" i="133"/>
  <c r="R21" i="133" s="1"/>
  <c r="V21" i="133"/>
  <c r="S21" i="133"/>
  <c r="O22" i="133"/>
  <c r="R22" i="133" s="1"/>
  <c r="V22" i="133"/>
  <c r="S22" i="133"/>
  <c r="O24" i="133"/>
  <c r="R24" i="133" s="1"/>
  <c r="V24" i="133"/>
  <c r="O25" i="133"/>
  <c r="R25" i="133" s="1"/>
  <c r="V25" i="133"/>
  <c r="O28" i="133"/>
  <c r="R28" i="133" s="1"/>
  <c r="V28" i="133"/>
  <c r="S28" i="133"/>
  <c r="O29" i="133"/>
  <c r="R29" i="133" s="1"/>
  <c r="V29" i="133"/>
  <c r="S29" i="133"/>
  <c r="S7" i="133"/>
  <c r="O7" i="133"/>
  <c r="R7" i="133" s="1"/>
  <c r="T29" i="132"/>
  <c r="H29" i="132"/>
  <c r="V8" i="132"/>
  <c r="S8" i="132"/>
  <c r="S9" i="132"/>
  <c r="V10" i="132"/>
  <c r="Z10" i="132"/>
  <c r="AC10" i="132"/>
  <c r="S10" i="132"/>
  <c r="O11" i="132"/>
  <c r="R11" i="132" s="1"/>
  <c r="V11" i="132"/>
  <c r="Z11" i="132"/>
  <c r="AC11" i="132"/>
  <c r="S11" i="132"/>
  <c r="O12" i="132"/>
  <c r="R12" i="132" s="1"/>
  <c r="V12" i="132"/>
  <c r="Z12" i="132"/>
  <c r="AC12" i="132"/>
  <c r="S12" i="132"/>
  <c r="O13" i="132"/>
  <c r="R13" i="132" s="1"/>
  <c r="V13" i="132"/>
  <c r="Z13" i="132"/>
  <c r="AC13" i="132"/>
  <c r="S13" i="132"/>
  <c r="O14" i="132"/>
  <c r="R14" i="132" s="1"/>
  <c r="V14" i="132"/>
  <c r="S14" i="132"/>
  <c r="O15" i="132"/>
  <c r="R15" i="132" s="1"/>
  <c r="V15" i="132"/>
  <c r="S15" i="132"/>
  <c r="O16" i="132"/>
  <c r="R16" i="132" s="1"/>
  <c r="V16" i="132"/>
  <c r="S16" i="132"/>
  <c r="O17" i="132"/>
  <c r="R17" i="132" s="1"/>
  <c r="V17" i="132"/>
  <c r="S17" i="132"/>
  <c r="O18" i="132"/>
  <c r="R18" i="132" s="1"/>
  <c r="V18" i="132"/>
  <c r="S18" i="132"/>
  <c r="O19" i="132"/>
  <c r="R19" i="132" s="1"/>
  <c r="V19" i="132"/>
  <c r="S19" i="132"/>
  <c r="O20" i="132"/>
  <c r="R20" i="132" s="1"/>
  <c r="V20" i="132"/>
  <c r="S20" i="132"/>
  <c r="O21" i="132"/>
  <c r="R21" i="132" s="1"/>
  <c r="V21" i="132"/>
  <c r="S21" i="132"/>
  <c r="O22" i="132"/>
  <c r="R22" i="132" s="1"/>
  <c r="V22" i="132"/>
  <c r="S22" i="132"/>
  <c r="O23" i="132"/>
  <c r="R23" i="132" s="1"/>
  <c r="V23" i="132"/>
  <c r="S23" i="132"/>
  <c r="Z24" i="132"/>
  <c r="O25" i="132"/>
  <c r="R25" i="132" s="1"/>
  <c r="V25" i="132"/>
  <c r="S25" i="132"/>
  <c r="Z26" i="132"/>
  <c r="Z27" i="132"/>
  <c r="O28" i="132"/>
  <c r="R28" i="132" s="1"/>
  <c r="V28" i="132"/>
  <c r="Z28" i="132"/>
  <c r="AC28" i="132"/>
  <c r="S28" i="132"/>
  <c r="S7" i="132"/>
  <c r="S31" i="131"/>
  <c r="S30" i="131"/>
  <c r="S29" i="131"/>
  <c r="S28" i="131"/>
  <c r="S27" i="131"/>
  <c r="S26" i="131"/>
  <c r="S25" i="131"/>
  <c r="S24" i="131"/>
  <c r="S23" i="131"/>
  <c r="S22" i="131"/>
  <c r="S21" i="131"/>
  <c r="S20" i="131"/>
  <c r="S19" i="131"/>
  <c r="S18" i="131"/>
  <c r="S17" i="131"/>
  <c r="S16" i="131"/>
  <c r="S15" i="131"/>
  <c r="S14" i="131"/>
  <c r="S13" i="131"/>
  <c r="S12" i="131"/>
  <c r="S11" i="131"/>
  <c r="S10" i="131"/>
  <c r="S9" i="131"/>
  <c r="S8" i="131"/>
  <c r="S7" i="131"/>
  <c r="T32" i="131"/>
  <c r="H32" i="131"/>
  <c r="T26" i="128"/>
  <c r="H26" i="128"/>
  <c r="S8" i="128"/>
  <c r="S9" i="128"/>
  <c r="S10" i="128"/>
  <c r="S11" i="128"/>
  <c r="S13" i="128"/>
  <c r="S14" i="128"/>
  <c r="S15" i="128"/>
  <c r="S16" i="128"/>
  <c r="S17" i="128"/>
  <c r="S18" i="128"/>
  <c r="S19" i="128"/>
  <c r="S20" i="128"/>
  <c r="S22" i="128"/>
  <c r="S23" i="128"/>
  <c r="S24" i="128"/>
  <c r="L6" i="113"/>
  <c r="O6" i="113" s="1"/>
  <c r="N6" i="113"/>
  <c r="L7" i="113"/>
  <c r="O7" i="113" s="1"/>
  <c r="N7" i="113"/>
  <c r="O8" i="113"/>
  <c r="N8" i="113"/>
  <c r="N9" i="113"/>
  <c r="N10" i="113"/>
  <c r="N11" i="113"/>
  <c r="N12" i="113"/>
  <c r="N13" i="113"/>
  <c r="N14" i="113"/>
  <c r="N15" i="113"/>
  <c r="N16" i="113"/>
  <c r="N17" i="113"/>
  <c r="O18" i="113"/>
  <c r="N18" i="113"/>
  <c r="O19" i="113"/>
  <c r="N19" i="113"/>
  <c r="O20" i="113"/>
  <c r="N20" i="113"/>
  <c r="O21" i="113"/>
  <c r="N21" i="113"/>
  <c r="N22" i="113"/>
  <c r="N23" i="113"/>
  <c r="N24" i="113"/>
  <c r="N25" i="113"/>
  <c r="N26" i="113"/>
  <c r="T12" i="107"/>
  <c r="H12" i="107"/>
  <c r="I12" i="100"/>
  <c r="S7" i="107"/>
  <c r="O7" i="107"/>
  <c r="V7" i="107"/>
  <c r="Z7" i="107"/>
  <c r="AC7" i="107"/>
  <c r="T13" i="106"/>
  <c r="H13" i="106"/>
  <c r="V11" i="106"/>
  <c r="V9" i="106"/>
  <c r="Z9" i="106"/>
  <c r="O7" i="106"/>
  <c r="R7" i="106" s="1"/>
  <c r="AC13" i="136"/>
  <c r="H12" i="100"/>
  <c r="Z17" i="132"/>
  <c r="AC17" i="132"/>
  <c r="Z11" i="106"/>
  <c r="AC11" i="106"/>
  <c r="Z11" i="128"/>
  <c r="AC11" i="128"/>
  <c r="Z9" i="107"/>
  <c r="Z16" i="128"/>
  <c r="AC16" i="128"/>
  <c r="V12" i="131"/>
  <c r="V11" i="131"/>
  <c r="Z17" i="128"/>
  <c r="Z12" i="133"/>
  <c r="Z24" i="128"/>
  <c r="Z23" i="128"/>
  <c r="AC23" i="128"/>
  <c r="V14" i="131"/>
  <c r="Z14" i="131" s="1"/>
  <c r="AC14" i="131" s="1"/>
  <c r="Z7" i="136"/>
  <c r="AC7" i="136" s="1"/>
  <c r="Z22" i="128"/>
  <c r="U12" i="107"/>
  <c r="J3" i="148"/>
  <c r="H11" i="100"/>
  <c r="W12" i="107"/>
  <c r="U13" i="106"/>
  <c r="Z8" i="136"/>
  <c r="AC8" i="136" s="1"/>
  <c r="U16" i="136"/>
  <c r="Z16" i="136" s="1"/>
  <c r="V21" i="131"/>
  <c r="Z21" i="131" s="1"/>
  <c r="AC21" i="131" s="1"/>
  <c r="Z25" i="128"/>
  <c r="AC25" i="128"/>
  <c r="Z13" i="128"/>
  <c r="W26" i="128"/>
  <c r="J2" i="148" s="1"/>
  <c r="Z15" i="128"/>
  <c r="Z10" i="107"/>
  <c r="AC10" i="107"/>
  <c r="K5" i="148" s="1"/>
  <c r="R14" i="100"/>
  <c r="R11" i="100"/>
  <c r="I16" i="100" l="1"/>
  <c r="U44" i="133"/>
  <c r="V7" i="133"/>
  <c r="T10" i="100"/>
  <c r="U29" i="132"/>
  <c r="D11" i="100"/>
  <c r="T21" i="100"/>
  <c r="U21" i="138"/>
  <c r="Z25" i="131"/>
  <c r="AC25" i="131" s="1"/>
  <c r="Z23" i="131"/>
  <c r="AC23" i="131" s="1"/>
  <c r="Z15" i="131"/>
  <c r="AC15" i="131" s="1"/>
  <c r="Z12" i="131"/>
  <c r="AC12" i="131" s="1"/>
  <c r="Z11" i="131"/>
  <c r="AC11" i="131" s="1"/>
  <c r="R7" i="142"/>
  <c r="V7" i="142" s="1"/>
  <c r="Z7" i="142" s="1"/>
  <c r="AC7" i="142" s="1"/>
  <c r="U39" i="142"/>
  <c r="R15" i="100"/>
  <c r="Z10" i="142"/>
  <c r="U51" i="146"/>
  <c r="Z23" i="142"/>
  <c r="W39" i="142"/>
  <c r="W34" i="143"/>
  <c r="J11" i="148" s="1"/>
  <c r="T16" i="100"/>
  <c r="U34" i="143"/>
  <c r="E16" i="100"/>
  <c r="F16" i="100" s="1"/>
  <c r="G16" i="100" s="1"/>
  <c r="H16" i="100"/>
  <c r="Q40" i="116"/>
  <c r="AC13" i="106"/>
  <c r="K6" i="148" s="1"/>
  <c r="Q34" i="113"/>
  <c r="T14" i="100"/>
  <c r="R18" i="146"/>
  <c r="V18" i="146" s="1"/>
  <c r="Z18" i="146" s="1"/>
  <c r="AC18" i="146" s="1"/>
  <c r="Z15" i="146"/>
  <c r="AC15" i="146" s="1"/>
  <c r="Z9" i="146"/>
  <c r="AC9" i="146" s="1"/>
  <c r="Z11" i="146"/>
  <c r="AC11" i="146" s="1"/>
  <c r="Z12" i="146"/>
  <c r="AC12" i="146" s="1"/>
  <c r="R16" i="146"/>
  <c r="V16" i="146" s="1"/>
  <c r="Z16" i="146" s="1"/>
  <c r="AC16" i="146" s="1"/>
  <c r="R14" i="146"/>
  <c r="V14" i="146" s="1"/>
  <c r="Z14" i="146" s="1"/>
  <c r="AC14" i="146" s="1"/>
  <c r="Z10" i="146"/>
  <c r="AC10" i="146" s="1"/>
  <c r="Q6" i="100"/>
  <c r="R13" i="146"/>
  <c r="V13" i="146" s="1"/>
  <c r="Z13" i="146" s="1"/>
  <c r="Z24" i="131"/>
  <c r="AC24" i="131" s="1"/>
  <c r="Q15" i="100"/>
  <c r="Z10" i="131"/>
  <c r="U32" i="131"/>
  <c r="H15" i="100"/>
  <c r="R30" i="131"/>
  <c r="V30" i="131" s="1"/>
  <c r="Z30" i="131" s="1"/>
  <c r="AC30" i="131" s="1"/>
  <c r="J8" i="148"/>
  <c r="R21" i="100"/>
  <c r="I21" i="100"/>
  <c r="Q21" i="100"/>
  <c r="Z18" i="138"/>
  <c r="AC18" i="138" s="1"/>
  <c r="Z20" i="138"/>
  <c r="H21" i="100"/>
  <c r="V13" i="138"/>
  <c r="Z13" i="138" s="1"/>
  <c r="R10" i="138"/>
  <c r="V10" i="138" s="1"/>
  <c r="U21" i="100"/>
  <c r="Z16" i="138"/>
  <c r="AC16" i="138" s="1"/>
  <c r="V14" i="138"/>
  <c r="Z14" i="138" s="1"/>
  <c r="Z10" i="138"/>
  <c r="D16" i="100"/>
  <c r="R16" i="100"/>
  <c r="I9" i="148"/>
  <c r="P5" i="100"/>
  <c r="AC31" i="137"/>
  <c r="K9" i="148" s="1"/>
  <c r="J4" i="148"/>
  <c r="P11" i="100"/>
  <c r="V9" i="132"/>
  <c r="Z9" i="132" s="1"/>
  <c r="AC9" i="132" s="1"/>
  <c r="AC39" i="142"/>
  <c r="Z13" i="142"/>
  <c r="I12" i="148"/>
  <c r="P19" i="100"/>
  <c r="J12" i="148"/>
  <c r="T19" i="100"/>
  <c r="D6" i="100"/>
  <c r="E6" i="100"/>
  <c r="Z7" i="146"/>
  <c r="AC7" i="146" s="1"/>
  <c r="R10" i="143"/>
  <c r="V10" i="143" s="1"/>
  <c r="R14" i="143"/>
  <c r="V14" i="143" s="1"/>
  <c r="R18" i="143"/>
  <c r="V18" i="143" s="1"/>
  <c r="R19" i="143"/>
  <c r="V19" i="143" s="1"/>
  <c r="Q16" i="100"/>
  <c r="R11" i="143"/>
  <c r="V11" i="143" s="1"/>
  <c r="Z11" i="143" s="1"/>
  <c r="AC11" i="143" s="1"/>
  <c r="I3" i="110"/>
  <c r="J27" i="148"/>
  <c r="R10" i="106"/>
  <c r="V10" i="106" s="1"/>
  <c r="Z10" i="106" s="1"/>
  <c r="W13" i="106"/>
  <c r="J6" i="148" s="1"/>
  <c r="E4" i="110"/>
  <c r="K4" i="110" s="1"/>
  <c r="E3" i="110"/>
  <c r="K3" i="110" s="1"/>
  <c r="U34" i="113"/>
  <c r="U40" i="116"/>
  <c r="J26" i="148" s="1"/>
  <c r="R10" i="100"/>
  <c r="R21" i="135"/>
  <c r="V21" i="135" s="1"/>
  <c r="Z21" i="135" s="1"/>
  <c r="AC21" i="135" s="1"/>
  <c r="Z11" i="135"/>
  <c r="AC11" i="135" s="1"/>
  <c r="Z16" i="135"/>
  <c r="AC16" i="135" s="1"/>
  <c r="R25" i="135"/>
  <c r="V25" i="135" s="1"/>
  <c r="Z25" i="135" s="1"/>
  <c r="AC25" i="135" s="1"/>
  <c r="I10" i="100"/>
  <c r="Z22" i="135"/>
  <c r="AC22" i="135" s="1"/>
  <c r="Z12" i="135"/>
  <c r="AC12" i="135" s="1"/>
  <c r="R19" i="135"/>
  <c r="V19" i="135" s="1"/>
  <c r="Z19" i="135" s="1"/>
  <c r="AC19" i="135" s="1"/>
  <c r="R23" i="135"/>
  <c r="V23" i="135" s="1"/>
  <c r="Z23" i="135" s="1"/>
  <c r="AC23" i="135" s="1"/>
  <c r="H10" i="100"/>
  <c r="I4" i="110"/>
  <c r="Q10" i="100"/>
  <c r="S10" i="100"/>
  <c r="Q11" i="100"/>
  <c r="U6" i="100"/>
  <c r="R6" i="100"/>
  <c r="S6" i="100"/>
  <c r="S21" i="100"/>
  <c r="E21" i="100"/>
  <c r="F21" i="100" s="1"/>
  <c r="D21" i="100"/>
  <c r="R19" i="100"/>
  <c r="Q19" i="100"/>
  <c r="S19" i="100"/>
  <c r="E19" i="100"/>
  <c r="F19" i="100" s="1"/>
  <c r="D19" i="100"/>
  <c r="Z8" i="142"/>
  <c r="R7" i="128"/>
  <c r="I7" i="100"/>
  <c r="Z18" i="131"/>
  <c r="AC18" i="131" s="1"/>
  <c r="R9" i="131"/>
  <c r="V9" i="131" s="1"/>
  <c r="Z9" i="131" s="1"/>
  <c r="AC9" i="131" s="1"/>
  <c r="S15" i="100"/>
  <c r="E15" i="100"/>
  <c r="F15" i="100" s="1"/>
  <c r="D15" i="100"/>
  <c r="U26" i="128"/>
  <c r="S16" i="100"/>
  <c r="U16" i="100"/>
  <c r="R10" i="128"/>
  <c r="V10" i="128" s="1"/>
  <c r="Z10" i="128" s="1"/>
  <c r="AC10" i="128" s="1"/>
  <c r="F3" i="100"/>
  <c r="G3" i="100" s="1"/>
  <c r="F14" i="100"/>
  <c r="G14" i="100" s="1"/>
  <c r="J14" i="100" s="1"/>
  <c r="F12" i="100"/>
  <c r="F7" i="100"/>
  <c r="G7" i="100" s="1"/>
  <c r="F5" i="100"/>
  <c r="G5" i="100" s="1"/>
  <c r="J5" i="100" s="1"/>
  <c r="D8" i="110"/>
  <c r="U10" i="100"/>
  <c r="R10" i="135"/>
  <c r="V10" i="135" s="1"/>
  <c r="Z10" i="135" s="1"/>
  <c r="AC10" i="135" s="1"/>
  <c r="R14" i="135"/>
  <c r="V14" i="135" s="1"/>
  <c r="Z14" i="135" s="1"/>
  <c r="AC14" i="135" s="1"/>
  <c r="R17" i="135"/>
  <c r="V17" i="135" s="1"/>
  <c r="Z17" i="135" s="1"/>
  <c r="AC17" i="135" s="1"/>
  <c r="R24" i="135"/>
  <c r="V24" i="135" s="1"/>
  <c r="AC24" i="135" s="1"/>
  <c r="R26" i="135"/>
  <c r="V26" i="135" s="1"/>
  <c r="Z26" i="135" s="1"/>
  <c r="AC26" i="135" s="1"/>
  <c r="R27" i="135"/>
  <c r="V27" i="135" s="1"/>
  <c r="Z27" i="135" s="1"/>
  <c r="AC27" i="135" s="1"/>
  <c r="R28" i="135"/>
  <c r="V28" i="135" s="1"/>
  <c r="Z28" i="135" s="1"/>
  <c r="AC28" i="135" s="1"/>
  <c r="R33" i="143"/>
  <c r="V33" i="143" s="1"/>
  <c r="Z33" i="143" s="1"/>
  <c r="AC33" i="143" s="1"/>
  <c r="R32" i="143"/>
  <c r="V32" i="143" s="1"/>
  <c r="R31" i="143"/>
  <c r="V31" i="143" s="1"/>
  <c r="Z31" i="143" s="1"/>
  <c r="AC31" i="143" s="1"/>
  <c r="R30" i="143"/>
  <c r="V30" i="143" s="1"/>
  <c r="Z30" i="143" s="1"/>
  <c r="AC30" i="143" s="1"/>
  <c r="R29" i="143"/>
  <c r="V29" i="143" s="1"/>
  <c r="Z29" i="143" s="1"/>
  <c r="AC29" i="143" s="1"/>
  <c r="R28" i="143"/>
  <c r="V28" i="143" s="1"/>
  <c r="Z28" i="143" s="1"/>
  <c r="AC28" i="143" s="1"/>
  <c r="R27" i="143"/>
  <c r="V27" i="143" s="1"/>
  <c r="R26" i="143"/>
  <c r="V26" i="143" s="1"/>
  <c r="Z26" i="143" s="1"/>
  <c r="AC26" i="143" s="1"/>
  <c r="R25" i="143"/>
  <c r="V25" i="143" s="1"/>
  <c r="R24" i="143"/>
  <c r="V24" i="143" s="1"/>
  <c r="R23" i="143"/>
  <c r="V23" i="143" s="1"/>
  <c r="R22" i="143"/>
  <c r="V22" i="143" s="1"/>
  <c r="Z22" i="143" s="1"/>
  <c r="AC22" i="143" s="1"/>
  <c r="R20" i="143"/>
  <c r="V20" i="143" s="1"/>
  <c r="Z20" i="143" s="1"/>
  <c r="AC20" i="143" s="1"/>
  <c r="R17" i="143"/>
  <c r="V17" i="143" s="1"/>
  <c r="R16" i="143"/>
  <c r="V16" i="143" s="1"/>
  <c r="Z16" i="143" s="1"/>
  <c r="AC16" i="143" s="1"/>
  <c r="R15" i="143"/>
  <c r="V15" i="143" s="1"/>
  <c r="Z15" i="143" s="1"/>
  <c r="AC15" i="143" s="1"/>
  <c r="R13" i="143"/>
  <c r="V13" i="143" s="1"/>
  <c r="Z13" i="143" s="1"/>
  <c r="R12" i="143"/>
  <c r="V12" i="143" s="1"/>
  <c r="Z12" i="143" s="1"/>
  <c r="AC12" i="143" s="1"/>
  <c r="R9" i="143"/>
  <c r="V9" i="143" s="1"/>
  <c r="R8" i="143"/>
  <c r="V8" i="143" s="1"/>
  <c r="Z8" i="143" s="1"/>
  <c r="AC8" i="143" s="1"/>
  <c r="I3" i="100"/>
  <c r="R7" i="143"/>
  <c r="V7" i="143" s="1"/>
  <c r="Z7" i="143" s="1"/>
  <c r="W41" i="146"/>
  <c r="R41" i="146"/>
  <c r="V41" i="146" s="1"/>
  <c r="Z41" i="146" s="1"/>
  <c r="W42" i="146"/>
  <c r="R42" i="146"/>
  <c r="V42" i="146" s="1"/>
  <c r="Z42" i="146" s="1"/>
  <c r="W43" i="146"/>
  <c r="R43" i="146"/>
  <c r="V43" i="146" s="1"/>
  <c r="Z43" i="146" s="1"/>
  <c r="W44" i="146"/>
  <c r="R44" i="146"/>
  <c r="V44" i="146" s="1"/>
  <c r="Z44" i="146" s="1"/>
  <c r="W45" i="146"/>
  <c r="R45" i="146"/>
  <c r="V45" i="146" s="1"/>
  <c r="Z45" i="146" s="1"/>
  <c r="R46" i="146"/>
  <c r="V46" i="146" s="1"/>
  <c r="Z46" i="146" s="1"/>
  <c r="W47" i="146"/>
  <c r="R47" i="146"/>
  <c r="V47" i="146" s="1"/>
  <c r="Z47" i="146" s="1"/>
  <c r="W48" i="146"/>
  <c r="R48" i="146"/>
  <c r="V48" i="146" s="1"/>
  <c r="Z48" i="146" s="1"/>
  <c r="W49" i="146"/>
  <c r="R49" i="146"/>
  <c r="V49" i="146" s="1"/>
  <c r="Z49" i="146" s="1"/>
  <c r="W50" i="146"/>
  <c r="R50" i="146"/>
  <c r="V50" i="146" s="1"/>
  <c r="Z50" i="146" s="1"/>
  <c r="W33" i="146"/>
  <c r="R33" i="146"/>
  <c r="V33" i="146" s="1"/>
  <c r="Z33" i="146" s="1"/>
  <c r="W34" i="146"/>
  <c r="R34" i="146"/>
  <c r="V34" i="146" s="1"/>
  <c r="Z34" i="146" s="1"/>
  <c r="W35" i="146"/>
  <c r="R35" i="146"/>
  <c r="V35" i="146" s="1"/>
  <c r="Z35" i="146" s="1"/>
  <c r="W36" i="146"/>
  <c r="R36" i="146"/>
  <c r="V36" i="146" s="1"/>
  <c r="Z36" i="146" s="1"/>
  <c r="W37" i="146"/>
  <c r="R37" i="146"/>
  <c r="V37" i="146" s="1"/>
  <c r="Z37" i="146" s="1"/>
  <c r="W38" i="146"/>
  <c r="R38" i="146"/>
  <c r="V38" i="146" s="1"/>
  <c r="Z38" i="146" s="1"/>
  <c r="W39" i="146"/>
  <c r="R39" i="146"/>
  <c r="V39" i="146" s="1"/>
  <c r="Z39" i="146" s="1"/>
  <c r="W51" i="146"/>
  <c r="W29" i="146"/>
  <c r="R29" i="146"/>
  <c r="V29" i="146" s="1"/>
  <c r="Z29" i="146" s="1"/>
  <c r="AC29" i="146" s="1"/>
  <c r="W30" i="146"/>
  <c r="R30" i="146"/>
  <c r="V30" i="146" s="1"/>
  <c r="Z30" i="146" s="1"/>
  <c r="W31" i="146"/>
  <c r="R31" i="146"/>
  <c r="V31" i="146" s="1"/>
  <c r="Z31" i="146" s="1"/>
  <c r="W32" i="146"/>
  <c r="R32" i="146"/>
  <c r="V32" i="146" s="1"/>
  <c r="Z32" i="146" s="1"/>
  <c r="W27" i="146"/>
  <c r="R27" i="146"/>
  <c r="V27" i="146" s="1"/>
  <c r="Z27" i="146" s="1"/>
  <c r="W28" i="146"/>
  <c r="R28" i="146"/>
  <c r="V28" i="146" s="1"/>
  <c r="Z28" i="146" s="1"/>
  <c r="W25" i="146"/>
  <c r="R25" i="146"/>
  <c r="V25" i="146" s="1"/>
  <c r="Z25" i="146" s="1"/>
  <c r="W22" i="146"/>
  <c r="R22" i="146"/>
  <c r="V22" i="146" s="1"/>
  <c r="Z22" i="146" s="1"/>
  <c r="AC22" i="146" s="1"/>
  <c r="W23" i="146"/>
  <c r="R23" i="146"/>
  <c r="V23" i="146" s="1"/>
  <c r="Z23" i="146" s="1"/>
  <c r="AC23" i="146" s="1"/>
  <c r="W24" i="146"/>
  <c r="R24" i="146"/>
  <c r="V24" i="146" s="1"/>
  <c r="Z24" i="146" s="1"/>
  <c r="W26" i="146"/>
  <c r="R26" i="146"/>
  <c r="V26" i="146" s="1"/>
  <c r="Z26" i="146" s="1"/>
  <c r="W20" i="146"/>
  <c r="R20" i="146"/>
  <c r="V20" i="146" s="1"/>
  <c r="Z20" i="146" s="1"/>
  <c r="R21" i="146"/>
  <c r="V21" i="146" s="1"/>
  <c r="Z21" i="146" s="1"/>
  <c r="W19" i="146"/>
  <c r="Z19" i="146"/>
  <c r="AC19" i="146" s="1"/>
  <c r="R7" i="135"/>
  <c r="V7" i="135" s="1"/>
  <c r="I11" i="100"/>
  <c r="R7" i="132"/>
  <c r="V7" i="132" s="1"/>
  <c r="Z7" i="132" s="1"/>
  <c r="AC7" i="132" s="1"/>
  <c r="U19" i="100"/>
  <c r="U15" i="100"/>
  <c r="E11" i="100"/>
  <c r="Z31" i="137"/>
  <c r="H3" i="100"/>
  <c r="K12" i="148"/>
  <c r="Z8" i="131"/>
  <c r="V7" i="106"/>
  <c r="Z7" i="106" s="1"/>
  <c r="V7" i="128"/>
  <c r="Z7" i="128" s="1"/>
  <c r="AC7" i="128" s="1"/>
  <c r="AC26" i="128" s="1"/>
  <c r="K2" i="148" s="1"/>
  <c r="H19" i="100"/>
  <c r="AC16" i="136"/>
  <c r="H7" i="100"/>
  <c r="AC7" i="143"/>
  <c r="Z9" i="143"/>
  <c r="AC9" i="143" s="1"/>
  <c r="Z10" i="143"/>
  <c r="AC10" i="143" s="1"/>
  <c r="Z14" i="143"/>
  <c r="AC14" i="143" s="1"/>
  <c r="Z17" i="143"/>
  <c r="Z18" i="143"/>
  <c r="AC18" i="143" s="1"/>
  <c r="Z19" i="143"/>
  <c r="AC19" i="143" s="1"/>
  <c r="Z23" i="143"/>
  <c r="AC23" i="143" s="1"/>
  <c r="Z24" i="143"/>
  <c r="AC24" i="143" s="1"/>
  <c r="Z25" i="143"/>
  <c r="AC25" i="143" s="1"/>
  <c r="Z27" i="143"/>
  <c r="AC27" i="143" s="1"/>
  <c r="Z32" i="143"/>
  <c r="AC32" i="143" s="1"/>
  <c r="Z25" i="132"/>
  <c r="AC25" i="132" s="1"/>
  <c r="Z23" i="132"/>
  <c r="AC23" i="132" s="1"/>
  <c r="Z22" i="132"/>
  <c r="AC22" i="132" s="1"/>
  <c r="Z21" i="132"/>
  <c r="AC21" i="132" s="1"/>
  <c r="Z20" i="132"/>
  <c r="AC20" i="132" s="1"/>
  <c r="Z19" i="132"/>
  <c r="AC19" i="132" s="1"/>
  <c r="Z18" i="132"/>
  <c r="AC18" i="132" s="1"/>
  <c r="Z16" i="132"/>
  <c r="AC16" i="132" s="1"/>
  <c r="Z15" i="132"/>
  <c r="AC15" i="132" s="1"/>
  <c r="Z14" i="132"/>
  <c r="AC14" i="132" s="1"/>
  <c r="Z8" i="132"/>
  <c r="AC8" i="132" s="1"/>
  <c r="H26" i="100" l="1"/>
  <c r="E26" i="100"/>
  <c r="U26" i="100"/>
  <c r="D26" i="100"/>
  <c r="Q26" i="100"/>
  <c r="R26" i="100"/>
  <c r="J16" i="100"/>
  <c r="F6" i="100"/>
  <c r="P22" i="100"/>
  <c r="AC34" i="143"/>
  <c r="K11" i="148" s="1"/>
  <c r="T6" i="100"/>
  <c r="T26" i="100" s="1"/>
  <c r="K14" i="148"/>
  <c r="J14" i="148"/>
  <c r="AC21" i="138"/>
  <c r="K8" i="148" s="1"/>
  <c r="AC32" i="131"/>
  <c r="K7" i="148" s="1"/>
  <c r="I8" i="148"/>
  <c r="P21" i="100"/>
  <c r="I4" i="148"/>
  <c r="P10" i="100"/>
  <c r="I3" i="148"/>
  <c r="S9" i="100"/>
  <c r="S26" i="100" s="1"/>
  <c r="I14" i="148"/>
  <c r="P6" i="100"/>
  <c r="I11" i="148"/>
  <c r="P16" i="100"/>
  <c r="I7" i="148"/>
  <c r="P15" i="100"/>
  <c r="F3" i="110"/>
  <c r="I26" i="148"/>
  <c r="R4" i="110"/>
  <c r="I25" i="148"/>
  <c r="G21" i="100"/>
  <c r="J21" i="100" s="1"/>
  <c r="J7" i="100"/>
  <c r="J22" i="100"/>
  <c r="G12" i="100"/>
  <c r="J12" i="100" s="1"/>
  <c r="J3" i="100"/>
  <c r="G10" i="100"/>
  <c r="J10" i="100" s="1"/>
  <c r="F4" i="110"/>
  <c r="F11" i="100"/>
  <c r="J7" i="148"/>
  <c r="I15" i="100"/>
  <c r="I26" i="100" s="1"/>
  <c r="G3" i="110" l="1"/>
  <c r="H3" i="110" s="1"/>
  <c r="P26" i="100"/>
  <c r="G6" i="100"/>
  <c r="F26" i="100"/>
  <c r="L27" i="110"/>
  <c r="R8" i="110"/>
  <c r="L26" i="110"/>
  <c r="G15" i="100"/>
  <c r="G11" i="100"/>
  <c r="G4" i="110"/>
  <c r="H4" i="110" s="1"/>
  <c r="G19" i="100"/>
  <c r="J3" i="110" l="1"/>
  <c r="J6" i="100"/>
  <c r="G26" i="100"/>
  <c r="J11" i="100"/>
  <c r="J19" i="100"/>
  <c r="J15" i="100"/>
  <c r="J4" i="110"/>
  <c r="J26" i="100" l="1"/>
  <c r="E5" i="110"/>
  <c r="K5" i="110" s="1"/>
  <c r="I5" i="110"/>
  <c r="I8" i="110" s="1"/>
  <c r="I27" i="148"/>
  <c r="L28" i="110"/>
  <c r="L30" i="110" s="1"/>
  <c r="E8" i="110" l="1"/>
  <c r="F5" i="110"/>
  <c r="K8" i="110"/>
  <c r="G5" i="110" l="1"/>
  <c r="F8" i="110"/>
  <c r="G8" i="110" l="1"/>
  <c r="H5" i="110"/>
  <c r="H8" i="110" l="1"/>
  <c r="J5" i="110"/>
  <c r="J8" i="110" s="1"/>
  <c r="X13" i="16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MIGUEL DIAZ</author>
  </authors>
  <commentList>
    <comment ref="Y6" authorId="0" shapeId="0" xr:uid="{00000000-0006-0000-1700-000001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E2D15AD1-D135-4AC0-9350-519C4D6C42AC}">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s>
  <commentList>
    <comment ref="Q6" authorId="0" shapeId="0" xr:uid="{AEB66303-8F82-4373-ADBC-1813AC6712FF}">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809BA20F-7420-4DE8-A124-B01CE529E47B}">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s>
  <commentList>
    <comment ref="Q6" authorId="0" shapeId="0" xr:uid="{2AA53F56-1209-4768-8B9E-EDF876A59E94}">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00000000-0006-0000-1500-000001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s>
  <commentList>
    <comment ref="Q6" authorId="0" shapeId="0" xr:uid="{55FA43B4-0021-4189-B995-A0C474877B06}">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38BAF524-C78B-4BAB-906A-B48FDDF4945A}">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s>
  <commentList>
    <comment ref="Q6" authorId="0" shapeId="0" xr:uid="{9CFF6308-6087-459B-A5E4-52A3506D73D5}">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E264665E-C4AC-4195-A03D-80D837AC929C}">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s>
  <commentList>
    <comment ref="Q6" authorId="0" shapeId="0" xr:uid="{E46184EC-3571-4307-9362-105A918D9531}">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CEF160AB-E7B2-452C-93B7-2E7DA438F949}">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JORGE MIGUEL DIAZ</author>
    <author>MJ03JZH3</author>
    <author>asus</author>
    <author>laquijano</author>
    <author>UNICAUCA</author>
  </authors>
  <commentList>
    <comment ref="D3" authorId="0" shapeId="0" xr:uid="{00000000-0006-0000-0E00-000001000000}">
      <text>
        <r>
          <rPr>
            <sz val="9"/>
            <color indexed="81"/>
            <rFont val="Tahoma"/>
            <family val="2"/>
          </rPr>
          <t>Realice la descripción de la oportunidad de mejora resultado de la autoevaluación o derivadas de otras fuentes</t>
        </r>
      </text>
    </comment>
    <comment ref="E3" authorId="1" shapeId="0" xr:uid="{00000000-0006-0000-0E00-000002000000}">
      <text>
        <r>
          <rPr>
            <sz val="9"/>
            <color indexed="81"/>
            <rFont val="Tahoma"/>
            <family val="2"/>
          </rPr>
          <t>Describa las causas que generan la oportunidad de mejora o la no conformidad. 
En caso de trabajar con una oportunidad de mejora, no es necesario realizar análisis de causas.</t>
        </r>
      </text>
    </comment>
    <comment ref="F3" authorId="1" shapeId="0" xr:uid="{00000000-0006-0000-0E00-000003000000}">
      <text>
        <r>
          <rPr>
            <sz val="9"/>
            <color indexed="81"/>
            <rFont val="Tahoma"/>
            <family val="2"/>
          </rPr>
          <t xml:space="preserve">Nombre del proyecto o acción a emprender que se realizará para superar la debilidad u oportunidad de mejora o la no conformidad </t>
        </r>
      </text>
    </comment>
    <comment ref="G3" authorId="2" shapeId="0" xr:uid="{00000000-0006-0000-0E00-000004000000}">
      <text>
        <r>
          <rPr>
            <sz val="9"/>
            <color indexed="81"/>
            <rFont val="Tahoma"/>
            <family val="2"/>
          </rPr>
          <t>Describa la(s) actividad(es) específicas a emprender o desarrollar para trabajar el proyecto  o acción.
Pueden ser más de una.</t>
        </r>
      </text>
    </comment>
    <comment ref="H3" authorId="1" shapeId="0" xr:uid="{00000000-0006-0000-0E00-000005000000}">
      <text>
        <r>
          <rPr>
            <b/>
            <sz val="9"/>
            <color indexed="81"/>
            <rFont val="Tahoma"/>
            <family val="2"/>
          </rPr>
          <t>Únicamente para Acreditación:</t>
        </r>
        <r>
          <rPr>
            <sz val="9"/>
            <color indexed="81"/>
            <rFont val="Tahoma"/>
            <family val="2"/>
          </rPr>
          <t xml:space="preserve">
Realizar una priorización, asignándole un peso a cada proyecto de una escala de 0 a 100, teniendo en cuenta que la sumatoria de todas las actividades realizadas deben dar como resultado un 100%
Ejemplo:
Sensibilización del PEI: 20%
Cambio o modificación del programa: 70%
Propuesta cambios normativos: 10%</t>
        </r>
      </text>
    </comment>
    <comment ref="I3" authorId="0" shapeId="0" xr:uid="{00000000-0006-0000-0E00-000006000000}">
      <text>
        <r>
          <rPr>
            <sz val="9"/>
            <color indexed="81"/>
            <rFont val="Tahoma"/>
            <family val="2"/>
          </rPr>
          <t>Cuantifique la actividad, establecida en unidades o porcentajes de acuerdo a su denominación</t>
        </r>
        <r>
          <rPr>
            <b/>
            <sz val="9"/>
            <color indexed="81"/>
            <rFont val="Tahoma"/>
            <family val="2"/>
          </rPr>
          <t>.
Ejemplo :</t>
        </r>
        <r>
          <rPr>
            <sz val="9"/>
            <color indexed="81"/>
            <rFont val="Tahoma"/>
            <family val="2"/>
          </rPr>
          <t xml:space="preserve"> Una charla, una reunión, un taller, una capacitación, verificación en puesto de trabajo
</t>
        </r>
      </text>
    </comment>
    <comment ref="J3" authorId="3" shapeId="0" xr:uid="{00000000-0006-0000-0E00-000007000000}">
      <text>
        <r>
          <rPr>
            <sz val="8"/>
            <color indexed="81"/>
            <rFont val="Tahoma"/>
            <family val="2"/>
          </rPr>
          <t>Fecha programada para la iniciación de cada actividad</t>
        </r>
        <r>
          <rPr>
            <b/>
            <sz val="8"/>
            <color indexed="81"/>
            <rFont val="Tahoma"/>
            <family val="2"/>
          </rPr>
          <t xml:space="preserve">. </t>
        </r>
        <r>
          <rPr>
            <sz val="8"/>
            <color indexed="81"/>
            <rFont val="Tahoma"/>
            <family val="2"/>
          </rPr>
          <t xml:space="preserve">
</t>
        </r>
      </text>
    </comment>
    <comment ref="K3" authorId="3" shapeId="0" xr:uid="{00000000-0006-0000-0E00-000008000000}">
      <text>
        <r>
          <rPr>
            <sz val="8"/>
            <color indexed="81"/>
            <rFont val="Tahoma"/>
            <family val="2"/>
          </rPr>
          <t>Fecha programada para la terminación de cada actividad, teniendo en cuenta que no sea  mayor a 52 semanas despues de la suscripción.</t>
        </r>
      </text>
    </comment>
    <comment ref="L3" authorId="3" shapeId="0" xr:uid="{00000000-0006-0000-0E00-000009000000}">
      <text>
        <r>
          <rPr>
            <sz val="8"/>
            <color indexed="81"/>
            <rFont val="Tahoma"/>
            <family val="2"/>
          </rPr>
          <t xml:space="preserve">La hoja calcula automáticamente el plazo de duración de la actividad  de mejoramiento teniendo en cuenta las fechas de inicio y terminación de la actividad.
</t>
        </r>
      </text>
    </comment>
    <comment ref="M3" authorId="4" shapeId="0" xr:uid="{00000000-0006-0000-0E00-00000A000000}">
      <text>
        <r>
          <rPr>
            <b/>
            <sz val="9"/>
            <color indexed="81"/>
            <rFont val="Tahoma"/>
            <family val="2"/>
          </rPr>
          <t>UNICAUCA: 
-Para dilegenciar la primera vez se llena con la fecha de terminación, situación que varía con los seguiminetos.</t>
        </r>
        <r>
          <rPr>
            <sz val="9"/>
            <color indexed="81"/>
            <rFont val="Tahoma"/>
            <family val="2"/>
          </rPr>
          <t xml:space="preserve">
-Se diligencia la fecha de último seguimiento.- Cuando el avance físico llega a 100% no se módifica las fechas. </t>
        </r>
      </text>
    </comment>
    <comment ref="P3" authorId="3" shapeId="0" xr:uid="{00000000-0006-0000-0E00-00000B000000}">
      <text>
        <r>
          <rPr>
            <sz val="8"/>
            <color indexed="81"/>
            <rFont val="Tahoma"/>
            <family val="2"/>
          </rPr>
          <t>Registre el avance de la ejecución de la actividad, en términos de la Unidad de Medida.</t>
        </r>
      </text>
    </comment>
    <comment ref="Q3" authorId="3" shapeId="0" xr:uid="{00000000-0006-0000-0E00-00000C000000}">
      <text>
        <r>
          <rPr>
            <sz val="8"/>
            <color indexed="81"/>
            <rFont val="Tahoma"/>
            <family val="2"/>
          </rPr>
          <t>Calcula el avance porcentual de la actividad dividiendo la ejecución informada en la columna N sobre la columna J</t>
        </r>
        <r>
          <rPr>
            <sz val="8"/>
            <color indexed="81"/>
            <rFont val="Tahoma"/>
            <family val="2"/>
          </rPr>
          <t xml:space="preserve">
</t>
        </r>
      </text>
    </comment>
    <comment ref="T3" authorId="0" shapeId="0" xr:uid="{00000000-0006-0000-0E00-00000D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 ref="V3" authorId="0" shapeId="0" xr:uid="{00000000-0006-0000-0E00-00000E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JORGE MIGUEL DIAZ</author>
    <author>MJ03JZH3</author>
    <author>asus</author>
    <author>laquijano</author>
    <author>UNICAUCA</author>
  </authors>
  <commentList>
    <comment ref="D3" authorId="0" shapeId="0" xr:uid="{00000000-0006-0000-0F00-000001000000}">
      <text>
        <r>
          <rPr>
            <sz val="9"/>
            <color indexed="81"/>
            <rFont val="Tahoma"/>
            <family val="2"/>
          </rPr>
          <t>Realice la descripción de la oportunidad de mejora resultado de la autoevaluación o derivadas de otras fuentes</t>
        </r>
      </text>
    </comment>
    <comment ref="E3" authorId="1" shapeId="0" xr:uid="{00000000-0006-0000-0F00-000002000000}">
      <text>
        <r>
          <rPr>
            <sz val="9"/>
            <color indexed="81"/>
            <rFont val="Tahoma"/>
            <family val="2"/>
          </rPr>
          <t>Describa las causas que generan la oportunidad de mejora o la no conformidad. 
En caso de trabajar con una oportunidad de mejora, no es necesario realizar análisis de causas.</t>
        </r>
      </text>
    </comment>
    <comment ref="F3" authorId="1" shapeId="0" xr:uid="{00000000-0006-0000-0F00-000003000000}">
      <text>
        <r>
          <rPr>
            <sz val="9"/>
            <color indexed="81"/>
            <rFont val="Tahoma"/>
            <family val="2"/>
          </rPr>
          <t xml:space="preserve">Nombre del proyecto o acción a emprender que se realizará para superar la debilidad u oportunidad de mejora o la no conformidad </t>
        </r>
      </text>
    </comment>
    <comment ref="G3" authorId="2" shapeId="0" xr:uid="{00000000-0006-0000-0F00-000004000000}">
      <text>
        <r>
          <rPr>
            <sz val="9"/>
            <color indexed="81"/>
            <rFont val="Tahoma"/>
            <family val="2"/>
          </rPr>
          <t>Describa la(s) actividad(es) específicas a emprender o desarrollar para trabajar el proyecto  o acción.
Pueden ser más de una.</t>
        </r>
      </text>
    </comment>
    <comment ref="H3" authorId="1" shapeId="0" xr:uid="{00000000-0006-0000-0F00-000005000000}">
      <text>
        <r>
          <rPr>
            <b/>
            <sz val="9"/>
            <color indexed="81"/>
            <rFont val="Tahoma"/>
            <family val="2"/>
          </rPr>
          <t>Únicamente para Acreditación:</t>
        </r>
        <r>
          <rPr>
            <sz val="9"/>
            <color indexed="81"/>
            <rFont val="Tahoma"/>
            <family val="2"/>
          </rPr>
          <t xml:space="preserve">
Realizar una priorización, asignándole un peso a cada proyecto de una escala de 0 a 100, teniendo en cuenta que la sumatoria de todas las actividades realizadas deben dar como resultado un 100%
Ejemplo:
Sensibilización del PEI: 20%
Cambio o modificación del programa: 70%
Propuesta cambios normativos: 10%</t>
        </r>
      </text>
    </comment>
    <comment ref="I3" authorId="0" shapeId="0" xr:uid="{00000000-0006-0000-0F00-000006000000}">
      <text>
        <r>
          <rPr>
            <sz val="9"/>
            <color indexed="81"/>
            <rFont val="Tahoma"/>
            <family val="2"/>
          </rPr>
          <t>Cuantifique la actividad, establecida en unidades o porcentajes de acuerdo a su denominación</t>
        </r>
        <r>
          <rPr>
            <b/>
            <sz val="9"/>
            <color indexed="81"/>
            <rFont val="Tahoma"/>
            <family val="2"/>
          </rPr>
          <t>.
Ejemplo :</t>
        </r>
        <r>
          <rPr>
            <sz val="9"/>
            <color indexed="81"/>
            <rFont val="Tahoma"/>
            <family val="2"/>
          </rPr>
          <t xml:space="preserve"> Una charla, una reunión, un taller, una capacitación, verificación en puesto de trabajo
</t>
        </r>
      </text>
    </comment>
    <comment ref="J3" authorId="3" shapeId="0" xr:uid="{00000000-0006-0000-0F00-000007000000}">
      <text>
        <r>
          <rPr>
            <sz val="8"/>
            <color indexed="81"/>
            <rFont val="Tahoma"/>
            <family val="2"/>
          </rPr>
          <t>Fecha programada para la iniciación de cada actividad</t>
        </r>
        <r>
          <rPr>
            <b/>
            <sz val="8"/>
            <color indexed="81"/>
            <rFont val="Tahoma"/>
            <family val="2"/>
          </rPr>
          <t xml:space="preserve">. </t>
        </r>
        <r>
          <rPr>
            <sz val="8"/>
            <color indexed="81"/>
            <rFont val="Tahoma"/>
            <family val="2"/>
          </rPr>
          <t xml:space="preserve">
</t>
        </r>
      </text>
    </comment>
    <comment ref="K3" authorId="3" shapeId="0" xr:uid="{00000000-0006-0000-0F00-000008000000}">
      <text>
        <r>
          <rPr>
            <sz val="8"/>
            <color indexed="81"/>
            <rFont val="Tahoma"/>
            <family val="2"/>
          </rPr>
          <t>Fecha programada para la terminación de cada actividad, teniendo en cuenta que no sea  mayor a 52 semanas despues de la suscripción.</t>
        </r>
      </text>
    </comment>
    <comment ref="L3" authorId="3" shapeId="0" xr:uid="{00000000-0006-0000-0F00-000009000000}">
      <text>
        <r>
          <rPr>
            <sz val="8"/>
            <color indexed="81"/>
            <rFont val="Tahoma"/>
            <family val="2"/>
          </rPr>
          <t xml:space="preserve">La hoja calcula automáticamente el plazo de duración de la actividad  de mejoramiento teniendo en cuenta las fechas de inicio y terminación de la actividad.
</t>
        </r>
      </text>
    </comment>
    <comment ref="M3" authorId="4" shapeId="0" xr:uid="{00000000-0006-0000-0F00-00000A000000}">
      <text>
        <r>
          <rPr>
            <b/>
            <sz val="9"/>
            <color indexed="81"/>
            <rFont val="Tahoma"/>
            <family val="2"/>
          </rPr>
          <t>UNICAUCA: 
-Para dilegenciar la primera vez se llena con la fecha de terminación, situación que varía con los seguiminetos.</t>
        </r>
        <r>
          <rPr>
            <sz val="9"/>
            <color indexed="81"/>
            <rFont val="Tahoma"/>
            <family val="2"/>
          </rPr>
          <t xml:space="preserve">
-Se diligencia la fecha de último seguimiento.- Cuando el avance físico llega a 100% no se módifica las fechas. </t>
        </r>
      </text>
    </comment>
    <comment ref="P3" authorId="3" shapeId="0" xr:uid="{00000000-0006-0000-0F00-00000B000000}">
      <text>
        <r>
          <rPr>
            <sz val="8"/>
            <color indexed="81"/>
            <rFont val="Tahoma"/>
            <family val="2"/>
          </rPr>
          <t>Registre el avance de la ejecución de la actividad, en términos de la Unidad de Medida.</t>
        </r>
      </text>
    </comment>
    <comment ref="Q3" authorId="3" shapeId="0" xr:uid="{00000000-0006-0000-0F00-00000C000000}">
      <text>
        <r>
          <rPr>
            <sz val="8"/>
            <color indexed="81"/>
            <rFont val="Tahoma"/>
            <family val="2"/>
          </rPr>
          <t>Calcula el avance porcentual de la actividad dividiendo la ejecución informada en la columna N sobre la columna J</t>
        </r>
        <r>
          <rPr>
            <sz val="8"/>
            <color indexed="81"/>
            <rFont val="Tahoma"/>
            <family val="2"/>
          </rPr>
          <t xml:space="preserve">
</t>
        </r>
      </text>
    </comment>
    <comment ref="T3" authorId="0" shapeId="0" xr:uid="{00000000-0006-0000-0F00-00000D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 ref="V3" authorId="0" shapeId="0" xr:uid="{00000000-0006-0000-0F00-00000E000000}">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JORGE MIGUEL DIAZ</author>
    <author>MJ03JZH3</author>
    <author>asus</author>
    <author>laquijano</author>
    <author>UNICAUCA</author>
  </authors>
  <commentList>
    <comment ref="D3" authorId="0" shapeId="0" xr:uid="{AB07DF7B-F4E4-40C6-9CEC-8D68F3AB2E17}">
      <text>
        <r>
          <rPr>
            <sz val="9"/>
            <color indexed="81"/>
            <rFont val="Tahoma"/>
            <family val="2"/>
          </rPr>
          <t>Realice la descripción de la oportunidad de mejora resultado de la autoevaluación o derivadas de otras fuentes</t>
        </r>
      </text>
    </comment>
    <comment ref="E3" authorId="1" shapeId="0" xr:uid="{CB2A0E4A-1E55-48D9-A8BB-428A2D9A0479}">
      <text>
        <r>
          <rPr>
            <sz val="9"/>
            <color indexed="81"/>
            <rFont val="Tahoma"/>
            <family val="2"/>
          </rPr>
          <t>Describa las causas que generan la oportunidad de mejora o la no conformidad. 
En caso de trabajar con una oportunidad de mejora, no es necesario realizar análisis de causas.</t>
        </r>
      </text>
    </comment>
    <comment ref="F3" authorId="1" shapeId="0" xr:uid="{D4138047-14EB-4B0B-B674-C03393465DF9}">
      <text>
        <r>
          <rPr>
            <sz val="9"/>
            <color indexed="81"/>
            <rFont val="Tahoma"/>
            <family val="2"/>
          </rPr>
          <t xml:space="preserve">Nombre del proyecto o acción a emprender que se realizará para superar la debilidad u oportunidad de mejora o la no conformidad </t>
        </r>
      </text>
    </comment>
    <comment ref="G3" authorId="2" shapeId="0" xr:uid="{1F11B6C0-A456-41BE-9B31-6F1D0173E72E}">
      <text>
        <r>
          <rPr>
            <sz val="9"/>
            <color indexed="81"/>
            <rFont val="Tahoma"/>
            <family val="2"/>
          </rPr>
          <t>Describa la(s) actividad(es) específicas a emprender o desarrollar para trabajar el proyecto  o acción.
Pueden ser más de una.</t>
        </r>
      </text>
    </comment>
    <comment ref="H3" authorId="1" shapeId="0" xr:uid="{2DBA4FB5-812C-4EAC-9EA9-7501917C85F1}">
      <text>
        <r>
          <rPr>
            <b/>
            <sz val="9"/>
            <color indexed="81"/>
            <rFont val="Tahoma"/>
            <family val="2"/>
          </rPr>
          <t>Únicamente para Acreditación:</t>
        </r>
        <r>
          <rPr>
            <sz val="9"/>
            <color indexed="81"/>
            <rFont val="Tahoma"/>
            <family val="2"/>
          </rPr>
          <t xml:space="preserve">
Realizar una priorización, asignándole un peso a cada proyecto de una escala de 0 a 100, teniendo en cuenta que la sumatoria de todas las actividades realizadas deben dar como resultado un 100%
Ejemplo:
Sensibilización del PEI: 20%
Cambio o modificación del programa: 70%
Propuesta cambios normativos: 10%</t>
        </r>
      </text>
    </comment>
    <comment ref="I3" authorId="0" shapeId="0" xr:uid="{8BAC26A4-7DB7-4CF7-8FA0-8D741547E1ED}">
      <text>
        <r>
          <rPr>
            <sz val="9"/>
            <color indexed="81"/>
            <rFont val="Tahoma"/>
            <family val="2"/>
          </rPr>
          <t>Cuantifique la actividad, establecida en unidades o porcentajes de acuerdo a su denominación</t>
        </r>
        <r>
          <rPr>
            <b/>
            <sz val="9"/>
            <color indexed="81"/>
            <rFont val="Tahoma"/>
            <family val="2"/>
          </rPr>
          <t>.
Ejemplo :</t>
        </r>
        <r>
          <rPr>
            <sz val="9"/>
            <color indexed="81"/>
            <rFont val="Tahoma"/>
            <family val="2"/>
          </rPr>
          <t xml:space="preserve"> Una charla, una reunión, un taller, una capacitación, verificación en puesto de trabajo
</t>
        </r>
      </text>
    </comment>
    <comment ref="J3" authorId="3" shapeId="0" xr:uid="{DBCDCF8E-0F92-4355-9E99-473EB3E06A6B}">
      <text>
        <r>
          <rPr>
            <sz val="8"/>
            <color indexed="81"/>
            <rFont val="Tahoma"/>
            <family val="2"/>
          </rPr>
          <t>Fecha programada para la iniciación de cada actividad</t>
        </r>
        <r>
          <rPr>
            <b/>
            <sz val="8"/>
            <color indexed="81"/>
            <rFont val="Tahoma"/>
            <family val="2"/>
          </rPr>
          <t xml:space="preserve">. </t>
        </r>
        <r>
          <rPr>
            <sz val="8"/>
            <color indexed="81"/>
            <rFont val="Tahoma"/>
            <family val="2"/>
          </rPr>
          <t xml:space="preserve">
</t>
        </r>
      </text>
    </comment>
    <comment ref="K3" authorId="3" shapeId="0" xr:uid="{E96DF1C4-8794-45CA-BEB4-5D312A5EC4B2}">
      <text>
        <r>
          <rPr>
            <sz val="8"/>
            <color indexed="81"/>
            <rFont val="Tahoma"/>
            <family val="2"/>
          </rPr>
          <t>Fecha programada para la terminación de cada actividad, teniendo en cuenta que no sea  mayor a 52 semanas despues de la suscripción.</t>
        </r>
      </text>
    </comment>
    <comment ref="L3" authorId="3" shapeId="0" xr:uid="{0D2BAD72-FCAC-4642-8CE2-D4650CDBF13B}">
      <text>
        <r>
          <rPr>
            <sz val="8"/>
            <color indexed="81"/>
            <rFont val="Tahoma"/>
            <family val="2"/>
          </rPr>
          <t xml:space="preserve">La hoja calcula automáticamente el plazo de duración de la actividad  de mejoramiento teniendo en cuenta las fechas de inicio y terminación de la actividad.
</t>
        </r>
      </text>
    </comment>
    <comment ref="M3" authorId="4" shapeId="0" xr:uid="{4B3B6138-CF8A-4D0A-A0C9-0B9CB0E122DA}">
      <text>
        <r>
          <rPr>
            <b/>
            <sz val="9"/>
            <color indexed="81"/>
            <rFont val="Tahoma"/>
            <family val="2"/>
          </rPr>
          <t>UNICAUCA: 
-Para dilegenciar la primera vez se llena con la fecha de terminación, situación que varía con los seguiminetos.</t>
        </r>
        <r>
          <rPr>
            <sz val="9"/>
            <color indexed="81"/>
            <rFont val="Tahoma"/>
            <family val="2"/>
          </rPr>
          <t xml:space="preserve">
-Se diligencia la fecha de último seguimiento.- Cuando el avance físico llega a 100% no se módifica las fechas. </t>
        </r>
      </text>
    </comment>
    <comment ref="P3" authorId="3" shapeId="0" xr:uid="{23AA0A5B-6250-4CA6-9209-F913783E28BA}">
      <text>
        <r>
          <rPr>
            <sz val="8"/>
            <color indexed="81"/>
            <rFont val="Tahoma"/>
            <family val="2"/>
          </rPr>
          <t>Registre el avance de la ejecución de la actividad, en términos de la Unidad de Medida.</t>
        </r>
      </text>
    </comment>
    <comment ref="Q3" authorId="3" shapeId="0" xr:uid="{C5137EF0-4481-44C8-9F87-267B942C7F38}">
      <text>
        <r>
          <rPr>
            <sz val="8"/>
            <color indexed="81"/>
            <rFont val="Tahoma"/>
            <family val="2"/>
          </rPr>
          <t>Calcula el avance porcentual de la actividad dividiendo la ejecución informada en la columna N sobre la columna J</t>
        </r>
        <r>
          <rPr>
            <sz val="8"/>
            <color indexed="81"/>
            <rFont val="Tahoma"/>
            <family val="2"/>
          </rPr>
          <t xml:space="preserve">
</t>
        </r>
      </text>
    </comment>
    <comment ref="T3" authorId="0" shapeId="0" xr:uid="{E5BEA40B-8A1E-4A1D-8039-7EF0477715FD}">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 ref="V3" authorId="0" shapeId="0" xr:uid="{98308C9C-AA6A-4335-B1F1-E35D79D11CAD}">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7FBBEB46-43A1-4327-AA35-E44080D9E07B}">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A81654EF-43B0-4CCB-9DDC-249F41B771BE}">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0DE9A6A1-228A-4868-B227-4AC8E78FA70F}">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69629D25-D6D5-4B53-858A-252F1D564FCE}">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JN7F6Q3</author>
    <author>JORGE MIGUEL DIAZ</author>
  </authors>
  <commentList>
    <comment ref="Q6" authorId="0" shapeId="0" xr:uid="{F3E41033-4BE7-40B4-AB41-0A74D9891CBA}">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 ref="Y6" authorId="1" shapeId="0" xr:uid="{9C2BC3E8-7645-41FC-A4BF-59FB08F2EF75}">
      <text>
        <r>
          <rPr>
            <sz val="9"/>
            <color indexed="81"/>
            <rFont val="Tahoma"/>
            <family val="2"/>
          </rPr>
          <t xml:space="preserve">Verificación de la eficacia de la acción trabajada, con el fin de evaluar si las acciones emprendidas o trabajadas cumplen satisfactoriamente.
Esto lo hace el Centro de Gestión de Calidad y Acreditación Institucional o la Oficina de Control Interno.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86E580B8-5491-4F70-8F93-FD9C5A83EBF3}">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7" authorId="0" shapeId="0" xr:uid="{290C12F3-F4DA-4F7A-8CFD-937A147E4FEC}">
      <text>
        <r>
          <rPr>
            <b/>
            <sz val="9"/>
            <color indexed="81"/>
            <rFont val="Tahoma"/>
            <family val="2"/>
          </rPr>
          <t>En este campo se relaciona una de las siguientes: 
1. La fecha en la que realmente se cerró la actividad. 
2. La fecha del último seguimiento (Aplica cuando la actividad se encuentra en ejecución).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JN7F6Q3</author>
  </authors>
  <commentList>
    <comment ref="Q6" authorId="0" shapeId="0" xr:uid="{3034DF6C-A30E-4A8E-B034-166AEA5A623A}">
      <text>
        <r>
          <rPr>
            <sz val="10"/>
            <rFont val="Arial"/>
            <family val="2"/>
          </rPr>
          <t>En este campo se relaciona una de las siguientes:
1. La fecha en la que realmente se cerró la actividad. 
2. La fecha del último seguimiento (Aplica cuando la actividad se encuentra en ejecución).</t>
        </r>
      </text>
    </comment>
  </commentList>
</comments>
</file>

<file path=xl/sharedStrings.xml><?xml version="1.0" encoding="utf-8"?>
<sst xmlns="http://schemas.openxmlformats.org/spreadsheetml/2006/main" count="14724" uniqueCount="3670">
  <si>
    <t xml:space="preserve"> </t>
  </si>
  <si>
    <t>Proceso de Evaluación
 Gestión del Control y del Mejoramiento Continuo
Matriz de Formulación de Plan de Mejoramiento</t>
  </si>
  <si>
    <t>Proceso Gestión del Control y del Mejoramiento Continuo
Matriz de Seguimiento de  Plan de Mejoramiento</t>
  </si>
  <si>
    <t xml:space="preserve">              Código:</t>
  </si>
  <si>
    <t>PV-GC-2.6- FOR- 10</t>
  </si>
  <si>
    <t>Versión: 1</t>
  </si>
  <si>
    <t>Fecha de actualización:  21-02-2022</t>
  </si>
  <si>
    <t>Proceso/Dependencia</t>
  </si>
  <si>
    <t>Vicerrectoría Administrativa - División de Gestión Financiera</t>
  </si>
  <si>
    <t>Fecha de suscripción</t>
  </si>
  <si>
    <t>24/08/2021</t>
  </si>
  <si>
    <t>Último seguimiento</t>
  </si>
  <si>
    <t>Responsable del seguimiento:</t>
  </si>
  <si>
    <t>Mabel Alexandra Urbano</t>
  </si>
  <si>
    <t>Nombre del informe</t>
  </si>
  <si>
    <t xml:space="preserve"> INFORME 2.6-52.18/23 de 2020 EVALUACIÓN AL PROCEDIMIENTO DE MATRÍCULA FINANCIERA PROGRAMAS DE PREGRADO</t>
  </si>
  <si>
    <t xml:space="preserve">Fecha de vencimiento </t>
  </si>
  <si>
    <t>Estado del Plan</t>
  </si>
  <si>
    <t>Ejecución</t>
  </si>
  <si>
    <t xml:space="preserve">Justificación </t>
  </si>
  <si>
    <t>Sin reporte de avances por la División de Admisiones, Registro y Control Académico - DARCA durante la vigencia 2024. El plan está incumplido.</t>
  </si>
  <si>
    <t>Formulación Plan de Mejoramiento</t>
  </si>
  <si>
    <t>Seguimiento</t>
  </si>
  <si>
    <t>Efectividad</t>
  </si>
  <si>
    <t>Fuente</t>
  </si>
  <si>
    <t>Tipo de Hallazgo</t>
  </si>
  <si>
    <t xml:space="preserve">Descripción, Hallazgo,  Observaciones </t>
  </si>
  <si>
    <t>Causa (s)
(Solo aplica para la No conformidad, Observaciones OCI y hallazgos CGR)</t>
  </si>
  <si>
    <t>Proyecto o Acción</t>
  </si>
  <si>
    <t>Descripción de la Actividad</t>
  </si>
  <si>
    <t>Nombre del Indicador</t>
  </si>
  <si>
    <t>Cantidad de Medida del indicador</t>
  </si>
  <si>
    <t>Responsable de la Actividad</t>
  </si>
  <si>
    <t xml:space="preserve">Periodicidad o frecuencia de realización de la actividad </t>
  </si>
  <si>
    <t>Recursos</t>
  </si>
  <si>
    <t xml:space="preserve"> Evidencia del cumplimiento del Indicador</t>
  </si>
  <si>
    <t>Fecha de inicio programada</t>
  </si>
  <si>
    <t>Fecha de fin programada</t>
  </si>
  <si>
    <t>Plazo en Semanas de la Actividad</t>
  </si>
  <si>
    <t>Fecha de último seguimiento</t>
  </si>
  <si>
    <t>Fecha de cierre de la actividad</t>
  </si>
  <si>
    <t>Semanas de morosidad</t>
  </si>
  <si>
    <t>Sistema de Alerta</t>
  </si>
  <si>
    <t>Avance Físico de Ejecución de las Actividades</t>
  </si>
  <si>
    <t>Porcentaje de Avance Físico de Ejecución de las Actividades</t>
  </si>
  <si>
    <t xml:space="preserve">% tiempo cumplimiento </t>
  </si>
  <si>
    <t>Cumplimiento</t>
  </si>
  <si>
    <t>Evidencia presentada</t>
  </si>
  <si>
    <t>Conclusiones del seguimiento</t>
  </si>
  <si>
    <t>Promedio eficacia y eficiencia</t>
  </si>
  <si>
    <r>
      <t>Gestión
(</t>
    </r>
    <r>
      <rPr>
        <sz val="11"/>
        <color theme="0"/>
        <rFont val="Arial"/>
        <family val="2"/>
      </rPr>
      <t>% subsana la causa y hallazgo</t>
    </r>
    <r>
      <rPr>
        <b/>
        <sz val="11"/>
        <color theme="0"/>
        <rFont val="Arial"/>
        <family val="2"/>
      </rPr>
      <t>)</t>
    </r>
  </si>
  <si>
    <t>Impacto de la mejora
(se mantiene la mejora )</t>
  </si>
  <si>
    <t>Porcentaje efectividad</t>
  </si>
  <si>
    <t>Comentarios</t>
  </si>
  <si>
    <t>Auditoría Interna</t>
  </si>
  <si>
    <t>Observación OCI</t>
  </si>
  <si>
    <t>Debilidades en la documentación de los procedimientos debido a: 
 a) El objetivo no es el eje direccionador, con impacto en  el alcance y la definición de actividades</t>
  </si>
  <si>
    <t>Sin actualización, las últimas actualizaciones de los procedimientos según el registro de control de documentos datan del 2017.</t>
  </si>
  <si>
    <t>Reformular los lineamientos existentes con el proceso de matrículas financieras con el ciclo PHVA</t>
  </si>
  <si>
    <t>Ajustar y actualizar el procedimiento de   Financiación de derechos de matrícula y complementarios.</t>
  </si>
  <si>
    <t>Procedimiento actualizado y formalizado</t>
  </si>
  <si>
    <t xml:space="preserve">Tecnico Administrativo profesional universitario Vicerrectoria Administrativa </t>
  </si>
  <si>
    <t>Otro</t>
  </si>
  <si>
    <t>Talento Humano</t>
  </si>
  <si>
    <t>Procedimiento actualizado y publicado</t>
  </si>
  <si>
    <t>Con oficio 5-84/0182 del 21/04/2023, la Vicerrectoría Administrativa remitió: 
-Proyecto procedimiento Financiación de Derechos de Matrícula y Complementarios, V5 del 13/03/2023 .
-Instructivo para Financiación de Matrícula Financiera Estudiantes
Regulares de Pregrado y Posgrado V3 del 16/01/2023</t>
  </si>
  <si>
    <t xml:space="preserve">2023-1: Se verificó el ajuste y publicación del procedimiento Financiación de Derechos de Matrícula y Complementarios en el programa LVMEN del portal Web Institucional, así como del instructivo, por lo que se da cumplimiento al 100% de la actividad planteada. </t>
  </si>
  <si>
    <t>Ajustar y actualizar el procedimiento de  Liquidación de matrícula Financiera.</t>
  </si>
  <si>
    <t>Profesional Especializado -DARCA</t>
  </si>
  <si>
    <t>Con oficio 4.2-52.5/530 del 7/07/2023, la División de Admisiones, Registro y Control Académico remitió el procedimiento de Aplicación de Descuentos de Matrícula
Financiera para Admitidos y Estudiantes Regulares PA-GA-4.2-PR-13, publicado en LVMEN V1 del 27-06-2023
Sin evidencia para el seguimiento 2023-II</t>
  </si>
  <si>
    <t>b) Existe segmentación de los procedimientos</t>
  </si>
  <si>
    <t xml:space="preserve">Ajustar y actualizar el procedimiento: condonación intereses en mora por financiación de matrícula y complementarios </t>
  </si>
  <si>
    <t>Tecnico Administrativo profesional universitario Vicerrectoria Administrativa 
Profesional Especializado- División Financiera.
Profesional Especializado -DARCA</t>
  </si>
  <si>
    <t xml:space="preserve">Procedimiento PA-GA-5-PR-10 V4 del 27/05/2022- Condonación de Intereses para Estudiantes en mora por financiación de matrícula y complementarios. </t>
  </si>
  <si>
    <t>Con oficio 5-71.7/693 del 13/06/2022, la Vicerrectoría Administrativa remite el Procedimiento PA-GA-5-PR-10 Condonación de Intereses..., V4 del 27/05/2022, evidenciando su publicación en la página Web Institucional- programa LVMEN.</t>
  </si>
  <si>
    <t>c) Los marcos legales de los procedimientos no soportan el quehacer de la operación</t>
  </si>
  <si>
    <t xml:space="preserve">Ajustar y actualizar el procedimiento:  egresos por devoluciones, descuentos y recaudos. </t>
  </si>
  <si>
    <t>Procedimiento PA-GA-5.2-PR-5 (Egresos por Devoluciones y Descuentos) versión 5 del  10/06/2022.</t>
  </si>
  <si>
    <t>Mediante oficio 5.2-52.2/067 del 13/06/2022, la División de Gestión Financiera remitió procedimiento PA-GA-5.2-PR-5 Egresos por Devoluciones y Descuentos, versión 5 del 10/06/2022, evidenciando su publicación en la página Web Institucional- programa LVMEN.</t>
  </si>
  <si>
    <t>d) Los procedimientos existentes relacionados con el proceso de matrículas financieras no cumple con el ciclo PHVA</t>
  </si>
  <si>
    <t>Puntaje total</t>
  </si>
  <si>
    <t>Puntaje Obtenido</t>
  </si>
  <si>
    <t>Código:</t>
  </si>
  <si>
    <t xml:space="preserve">Área de Seguridad y Movilidad </t>
  </si>
  <si>
    <t>Dora Lilia Chavez - Adriana Ximena Tello</t>
  </si>
  <si>
    <t>2.4-52.18/003 de 2018 Seguimiento al Procedimiento de Servicio de Transporte de la Universidad del Cauca</t>
  </si>
  <si>
    <t>En valoración efectividad</t>
  </si>
  <si>
    <t>No se prevén políticas de operación que direccionen la gestión del subproceso objeto de evaluación, hacia la implementación de estrategias de los objetivos institucionales</t>
  </si>
  <si>
    <t>El Área de Seguridad, Control y Movilidad no cuenta con políticas de operación que armonice y articule sus funciones y servicios con las políticas y objetivos de los procesos e institucionales</t>
  </si>
  <si>
    <t xml:space="preserve">Formular e implementar la política de operación del Área de Seguridad, Control y Movilidad.   </t>
  </si>
  <si>
    <t xml:space="preserve">Diseñar la política de operación del Área de Seguridad, Control y Movilidad. </t>
  </si>
  <si>
    <t>Política  diseñada</t>
  </si>
  <si>
    <t>Coordinador de Área de Seguridad, Control y Movilidad</t>
  </si>
  <si>
    <t xml:space="preserve">Anual </t>
  </si>
  <si>
    <t>Registro diseño política</t>
  </si>
  <si>
    <t>Alerta</t>
  </si>
  <si>
    <t xml:space="preserve">Formalizar la política de operación del Área de Seguridad, Control y Movilidad. </t>
  </si>
  <si>
    <t>PolÍtica formalizada</t>
  </si>
  <si>
    <t>Informe de Formalización</t>
  </si>
  <si>
    <t>II semestre de 2025:
Con oficio No. 5.4.4-55.6/015 el 28/01/2026, el Área de  de Seguridad, Control y Movilidad envía la siguiente información:
Descripción de avances por el proceso:
Se está trabajando en la actualización de la política de movilidad, se adjunta documento (Evidencia I) 
Evidencia presentada por el proceso 
Documento PA-GA-5.4.4-OD 2 Política operacional Trasnsporte V2 
Avance propuesto por el proceso:
El proceso no propone porcentaje de avance</t>
  </si>
  <si>
    <t xml:space="preserve">II semestre de 2025.
La política se encuentra en proceso de modificación y de actualización, por lo que aún in evidencia de socialización de la política a los interesados
Teniendo en cuenta que el proceso trabaja en la modificación y actualización de la política, la OCI recomendó al Área que esta actividad se realice, separando los lineamientos estratégicos de los procedimientos operativos, incorporando una declaración formal de política, mejorando la redacción y organización del documento y actualizando la información y referencias normativas; adicionalmente, se hace necesario definir indicadores de gestión que permitan medir de manera objetiva el grado de implementación y cumplimiento de la política, evaluando aspectos como oportunidad, eficiencia, seguridad vial, mantenimiento preventivo y satisfacción del usuario, con el fin de fortalecer el seguimiento, la toma de decisiones y la eficacia del control interno, entre otras; igualmente, se recomienda no incluir en la política datos específicos del parque automotor con el que cuenta la Universidad, dado que la salida o ingreso de vehículos implicaría la necesidad de modificar nuevamente el documento, por lo que dicha información debe gestionarse en un anexo técnico o en un inventario operativo actualizado de manera independiente.Igualmente se reomendó no describir los vehículos que hacen parte del parque automotor, de manera específica (marca del vehículo, placas, etc), debido a que los vehículos son suceptibles de cambio lo que conlleva a que sea modificada la política.
</t>
  </si>
  <si>
    <t xml:space="preserve">Socializar la política de operación del Área de Seguridad, Control y Movilidad </t>
  </si>
  <si>
    <t>PolÍtica socializada</t>
  </si>
  <si>
    <t>Actas reunión, registros fotográficos</t>
  </si>
  <si>
    <t xml:space="preserve">Implementar la política de operación del Área de Seguridad, Control y Movilidad.  </t>
  </si>
  <si>
    <t>PolÍtica implementada</t>
  </si>
  <si>
    <t>Registros del proceso y Actas reunión</t>
  </si>
  <si>
    <t xml:space="preserve">
II Semestre de 2025
La política se encuentra en proceso de modificación y de actualización, por lo que aún in evidencia de socialización de la política a los interesados
Teniendo en cuenta que el proceso trabaja en la modificación y actualización de la política, la OCI recomendó al Área que esta actividad se realice, separando los lineamientos estratégicos de los procedimientos operativos, incorporando una declaración formal de política, mejorando la redacción y organización del documento y actualizando la información y referencias normativas; adicionalmente, se hace necesario definir indicadores de gestión que permitan medir de manera objetiva el grado de implementación y cumplimiento de la política, evaluando aspectos como oportunidad, eficiencia, seguridad vial, mantenimiento preventivo y satisfacción del usuario, con el fin de fortalecer el seguimiento, la toma de decisiones y la eficacia del control interno, entre otras; igualmente, se recomienda no incluir en la política datos específicos del parque automotor con el que cuenta la Universidad, dado que la salida o ingreso de vehículos implicaría la necesidad de modificar nuevamente el documento, por lo que dicha información debe gestionarse en un anexo técnico o en un inventario operativo actualizado de manera independiente.Igualmente se reomendó no describir los vehículos que hacen parte del parque automotor, de manera específica (marca del vehículo, placas, etc), debido a que los vehículos son suceptibles de cambio lo que conlleva a que sea modificada la política</t>
  </si>
  <si>
    <t>Verificar semestralmente el cumplimiento de política de operación del Área de Seguridad, Control y Movilidad.</t>
  </si>
  <si>
    <t>PolÍtica evaluada</t>
  </si>
  <si>
    <t xml:space="preserve">Informe de evaluación. </t>
  </si>
  <si>
    <t>La documentación del procedimiento no guía la operación por deficiencias de orden técnico en su construcción.</t>
  </si>
  <si>
    <t>Deficiencia en la elaboración de los procedimientos del subproceso, en cuanto a la determinación del responsable, alcance, marco normativo, actividades y puntos de control.</t>
  </si>
  <si>
    <t>Revisar y actualizar del procedimiento servicio de transporte</t>
  </si>
  <si>
    <t>Procedimiento de servicio de transporte revisado y ajustado</t>
  </si>
  <si>
    <t>Supervisor, técnico administrativo y contratista de apoyo del área de seguridad, control y movilidad</t>
  </si>
  <si>
    <t>Semestral</t>
  </si>
  <si>
    <t>Formato de modificación de procedimiento actualizado</t>
  </si>
  <si>
    <t xml:space="preserve">II semestre de 2025:
Con oficio No. 5.4.4-55.6/015 el 28/01/2026, el Área de  de Seguridad, Control y Movilidad envía la siguiente información:
Descripción de avances por el proceso:
Se realiza actualización y aprobación del proceso de transporte y se solicita actualización en la paltaforma lvmen
Evidencia presentada por el proceso 
 Documento PA-GA-5.4.4-PR-1 Procedimiento Servicio de Movilidad Terrestre V5 y su respectivo modelado en formato PDF. 
Documento "SCNA SOL DE ACTUALIZACION PROC" de solicitud de la publicación del procedimiento.
Avance propuesto por el proceso:
El proceso no propone porcentaje de avance
</t>
  </si>
  <si>
    <t>Evaluar y Ajustar el procedimiento Servicio de Transporte PA-GA-5.4.4-PR-1 con el fin de garantizar una correcta prestación del servicio de transporte.</t>
  </si>
  <si>
    <t>Formalizar de los ajustes realizados en el procedimiento servicio de transporte</t>
  </si>
  <si>
    <t>Procedimiento servicio de transporte ajustado, formalizado</t>
  </si>
  <si>
    <t>Formato de modificación de procedimiento documentado</t>
  </si>
  <si>
    <t>II semestre de 2025:
Con oficio No. 5.4.4-55.6/015 el 28/01/2026, el Área de  de Seguridad, Control y Movilidad envía la siguiente información:
Descripción de avances por el proceso:
Se realiza actualización y aprobación del proceso de transporte y se solicita actualización en la paltaforma lvmen
Evidencia presentada por el proceso 
 Documento PA-GA-5.4.4-PR-1 Procedimiento Servicio de Movilidad Terrestre V5 y su respectivo modelado en formato PDF. 
Documento "SCNA SOL DE ACTUALIZACION PROC" de solicitud de la publicación del procedimiento.
Avance propuesto por el proceso:
El proceso no propone porcentaje de avance</t>
  </si>
  <si>
    <t>Socializar semestralmente el procedimiento ajustado y actualizado con los funcionarios involucrados en el servicio de transporte</t>
  </si>
  <si>
    <t>Procedimiento servicio de transporte ajustado socializado</t>
  </si>
  <si>
    <t>Actas de reunión de socialización, registro de asistencias, registro fotográfico</t>
  </si>
  <si>
    <t>Inexistencia de protocolos e inaplicación de procedimientos de control de movilización de los vehículos, en garantía de calidad y seguridad en el servicio</t>
  </si>
  <si>
    <t>Deficiencia en la aplicación de los controles para la salida de los vehículos, en garantía de calidad y seguridad del servicio del subproceso.</t>
  </si>
  <si>
    <t>Documentar y evaluar la aplicación del protocolo referente a la movilización de los vehículos, garantía de la calidad y seguridad del servicio.</t>
  </si>
  <si>
    <t>Elaborar el protócolo para el control de salida de los vehículos, en garantía de la calidad y la seguridad del servicio.</t>
  </si>
  <si>
    <t>Protocolos elaborado</t>
  </si>
  <si>
    <t xml:space="preserve">Protocolo documentado </t>
  </si>
  <si>
    <t>0,8</t>
  </si>
  <si>
    <t xml:space="preserve">Con las observaciones de procedimiento. </t>
  </si>
  <si>
    <t xml:space="preserve">Formalizar el protocolo y articularlo con el Procedimiento Servicio de Transporte PA-GA-5.4.4-PR-1. </t>
  </si>
  <si>
    <t>Protocolo formalizado</t>
  </si>
  <si>
    <t>Trimestral</t>
  </si>
  <si>
    <t>Formato  PE-GS-2.2.1 documentado</t>
  </si>
  <si>
    <t xml:space="preserve">Con oficio 5.4.4.52.5/2324 del 16/11/2022 el Área de Seguridad, Control y Movilidad remitió los avances del Plan de Mejoramiento, refiriendo el protocolo para el control de salida de los vehículos, código PA-GA-5.4.4-PT-1, Versión: 1; publicado en el programa Lvmen del Sistema de Gestión de la Calidad.
La OCI asigna avance del 100%. </t>
  </si>
  <si>
    <t xml:space="preserve">Socializar el protocolo y el chequeo diario de inspección para garantizar su aplicación.  </t>
  </si>
  <si>
    <t>Protocolo socializado</t>
  </si>
  <si>
    <t xml:space="preserve">Actas reunión, registros asistencia, registros fotográficos. </t>
  </si>
  <si>
    <t xml:space="preserve">Con oficio 5.4.4.52.5/2324 del 16/11/2022 el Área de Seguridad, Control y Movilidad remitió los avances del Plan de Mejoramiento, refiriendo el oficio  5.4.4-52/2219 del  10/09/2019, registros de asistencia de la capacitación sobre la Política de Operación realizada el 25/10/2021 con las temáticas abordadas.
La OCI con base en la evidencia suminsitrada asigna avance del 80%, sujeto a nuevos ejercicios de socialización del protocolo con el personal responsable. </t>
  </si>
  <si>
    <t>II Semestre de 2025
Se evalúa la efectividad</t>
  </si>
  <si>
    <t>Implementar el protocolo y el chequeo diario de inspección</t>
  </si>
  <si>
    <t>protocolos implementado</t>
  </si>
  <si>
    <t xml:space="preserve">Lista de chequeo diario. </t>
  </si>
  <si>
    <t xml:space="preserve">Verificar con periodicidad la implementación del protocolo y el chequeo diario </t>
  </si>
  <si>
    <t>Protocolo evaluado</t>
  </si>
  <si>
    <t xml:space="preserve">Acta de verificación de implementación del protocolo. </t>
  </si>
  <si>
    <t>Vehículos sin equipos ni elementos de dotación básica</t>
  </si>
  <si>
    <t>.. Débil  gestión de los documentos de control de la dotación básica  de los vehículos del parque automotor</t>
  </si>
  <si>
    <t>Fortalecer los controles para el cumplimiento de los elementos básicos de los vehículos, a través de herramientas tecnológicas y operativas</t>
  </si>
  <si>
    <t>Elaborar un calendario de programación y seguimiento a la calidad de los elementos de dotación básica de los vehículos.</t>
  </si>
  <si>
    <t>Calendario elaborado</t>
  </si>
  <si>
    <t>Coordinador transporte</t>
  </si>
  <si>
    <t>Mensual</t>
  </si>
  <si>
    <t xml:space="preserve">Calendario </t>
  </si>
  <si>
    <t>Verificar el cumplimiento de la dotación básica de los vehículos a través de la lista de chequeo.</t>
  </si>
  <si>
    <t>Dotación verificada</t>
  </si>
  <si>
    <t>Listas de chequeo</t>
  </si>
  <si>
    <t>II semestre de 2025:
Con oficio No. 5.4.4-55.6/015 el 28/01/2026, el Área de  de Seguridad, Control y Movilidad envía la siguiente información:
Descripción de avances por el proceso:
TENIENDO EN CUENTA LA CONTRATACION DE UN JEFE DE PATIO, SE INICIA LA TAREA DE INSPECCION DE VEHICULOS CON EL FIN DE EVALUAR Y VERIFICAR EL ESTADO DIARIO DE LOS VEHICULOS, NO SOLO CUANDO VIAJAN FUERA DE LA CIUDAD SINO TAMBIEN PARA LOS RECORRIDOS LOCALES, SE ENVIA MUESTRA DE LA EVIDENCIA. (EVIDENCIA III)
Evidencia presentada por el proceso 
 Documento  denominado "FORMATOS DE CHEQUEO DIARIO" con el escaner de 27 "listas de chequeo preoperacional" (Formato de Prueba) diligenciados
Avance propuesto por el proceso:
El proceso no propone porcentaje de avance</t>
  </si>
  <si>
    <t xml:space="preserve">II Semestre de 2025
Se evalúa la efectividad
</t>
  </si>
  <si>
    <t>Revisar permanentemente cumplimiento de la dotación básica de los vehículos a través la coordinación de área se seguridad, control y movilidad.</t>
  </si>
  <si>
    <t>Controles quincenales realizados</t>
  </si>
  <si>
    <t xml:space="preserve">Acta de verificación </t>
  </si>
  <si>
    <t>0,2</t>
  </si>
  <si>
    <t>II seguimiento 2025:
Para la acción relacionada con "Revisar permanentemente cumplimiento de la dotación básica de los vehículos a través la coordinación de área se seguridad, control y movilidad.”, no se evidencia un informe formal y anual que consolide la evaluación integral del protocolo, ni la realización de una autoevaluación conforme a los lineamientos del MECI y del MIPG, que permita valorar la efectividad de los controles, el análisis de riesgos y el desempeño del proceso; la documentación presentada corresponde solo a registros operativos y no demuestra un ejercicio sistemático de verificación, análisis ni seguimiento. Esta ausencia limita la identificación temprana de desviaciones y afecta la trazabilidad y la mejora continua del control de salida de vehículos, pese a que las autoevaluaciones periódicas aportan beneficios significativos al proceso, como fortalecer el autocontrol, detectar oportunamente fallas, orientar decisiones basadas en evidencia, promover la eficiencia y asegurar una gestión más confiable y alineada con los principios de calidad y mejora establecidos en los modelos de control interno.
La OCI recomendó al proceso,  realizar y documentar, una autoevaluación que incluya la valoración de la efectividad de los controles, la identificación y análisis de riesgos asociados al procedimiento, la revisión del cumplimiento de los indicadores del proceso y el seguimiento a las acciones de mejora, tal como lo establecen los componentes de autocontrol, evaluación y gestión del desempeño en ambos modelos</t>
  </si>
  <si>
    <t xml:space="preserve">La información que arrojan las diversas fuentes, relativa al servicio de transportes es inconsistente, incompleta y confusa, lo que genera una incertidumbre que impide la buena gestión. </t>
  </si>
  <si>
    <t>Controles inefectivos en la ejecución de  los recursos económicos asignados para el contrato de suministro.</t>
  </si>
  <si>
    <t>Fortalecer lo controles aplicados ejecución de  los recursos económicos asignados para los contratos de suministro.</t>
  </si>
  <si>
    <t>Diseñar e implementar herramienta de control, seguimiento y administración de  los recursos económicos asignados para los contratos de suministro.</t>
  </si>
  <si>
    <t>Herramienta diseñada e implementada</t>
  </si>
  <si>
    <t>Coordinador de trasporte, contratista de apoyo.</t>
  </si>
  <si>
    <t>Herramienta implementada</t>
  </si>
  <si>
    <t>II semestre de 2025:
Con oficio No. 5.4.4-55.6/015 el 28/01/2026, el Área de  de Seguridad, Control y Movilidad envía la siguiente información:
Descripción de avances por el proceso:
 Se realiza seguimiento y control de cada uno de los vehículos tanto para el contrato de suministro de combustible como de mantenimiento, con matriz de excel.
Evidencia presentada por el proceso 
dos Archivos Excel denominados: "CONTROL EJECUCION CONT COMBUSTIBLE INVERSAV CONT 048 DE 2025" y "HOJA DE VIDA Y CONSOLIDADO GASTO VEHICULOS-CONTRATO MMTO"
Avance propuesto por el proceso:
El proceso no propone porcentaje de avance</t>
  </si>
  <si>
    <t>Diseñar  indicadores para medir la utilización de recursos necesarios para el correcto desarrollo de actividades de transporte y movilidad</t>
  </si>
  <si>
    <t>Indicadores establecidos</t>
  </si>
  <si>
    <t>Indicadores documentados</t>
  </si>
  <si>
    <t>II semestre de 2025:
Con oficio No. 5.4.4-55.6/015 el 28/01/2026, el Área de  de Seguridad, Control y Movilidad envía la siguiente información:
Descripción de avances por el proceso:
Evidencia presentada por el proceso 
Dos Archivos Excel denominados: "Informe movilidad año 2025" y "PE-GE-2.4-FOR-52 Indicador movilidad 2025"
Avance propuesto por el proceso:
El proceso no propone porcentaje de avance</t>
  </si>
  <si>
    <t>La gestión documental no cumple con las disposiciones generales e internas que regulan la materia.</t>
  </si>
  <si>
    <t>Incorrecta aplicación de las políticas de gestión documental del área de seguridad, control y movilidad.</t>
  </si>
  <si>
    <t>Organizar el archivo del subproceso, acorde con las normas, políticas y procedimientos vigentes de gestión documental.</t>
  </si>
  <si>
    <t>Organizar el archivo conforme a los parámetros de la gestión documental vigentes</t>
  </si>
  <si>
    <t>Archivo organizado</t>
  </si>
  <si>
    <t>Responsable de la organización y custodia del archivo</t>
  </si>
  <si>
    <t>Acta de seguimiento de organización del archivo, registro fotográfico.</t>
  </si>
  <si>
    <t xml:space="preserve">Muestreo aleatorio del archivo de gestión vigencio 2022:
-	5.44-64.7 orden de viaje, de la vigencia 2022, organizada de manera cronologíca, perforación y numero de folios adecuado, total de carpetas 10
-	Certificado 5.4.4-20.8 certificado de supervisoría organizada de manera cronológica, perforación y numero de folios adecuado, total de carpetas 1
-	5.4.4-92.1 solicitud avances o viáticos organizada de manera cronológica, perforación y numero de folios adecuado, total de carpetas 1, sin identificación de serie y subserie en el rotulo 
-	5.4.4-1.56 actas de reunión organizada de manera cronológica, perforación y numero de folios adecuado, total de carpetas. 
Mediante evidencias físicas reportadas in situ el 2 de agosto de 2024, se constató que se estan realizando acciones en gestión documental para organizar el archivo. Los documentos de la vigencia 2022 tienen un avance del 90%, la meta es contar con el 100% en un mes, listo para transferencia. Para la vigencia 2023, se tiene un 50% de avance, la meta del 100% a diciembre de 2024. La organización del archivo de la vigencia 2024 esta al día.
Se envío oficio solicitando entrega formal del archivo de las vigencias 2019, 2020, y 2021. Sin respuesta.
Se asigna un avance del 85%, incrementando un 15% con el seguimiento anterior, pendiente de la transferencia de las vigencias 2019, 2020, 2021 y cumplimento de las metas programadas para la organización de los archivos de las vigencias 2022 y 2023.
Mediante evidencias físicas reportadas in situ el 29/01/2025, el área de Seguridad, Control y Movilidad, remitio oficio 5.4-55.6/011 del 21 de enero del 2025 a la funcionaria Yadi Rocio Mosquera, exfuncionaria de esta área, solicitando la entrega del archivo de gestión de las vigencias 2019, 2020, 2021. 
Igualmente se envio oficio 5.4-55.6/019 del 24 de enero del 2025, a Secretaria General, solicitudando la autorización para entrega del archivo de gestión de la vigencia 2022.
La organización del archivo de la vigencia 2023, tiene un avance del 80%, se indica que por rotación del personal no se ha culminado dicha labor, y el 2024 se encuentra completo (100%)
Con lo anterior, se determina que el avance de la actividad mantiene el porcentaje del seguimiento anterior (85%).
Para semestre 2025-1
La Secretaría General mediante oficio No 2.1.1-55.61/221del 28/05/2025 asunto: informe de verificación archivo de gestión del Área de Seguridad, Control y Movilidad
</t>
  </si>
  <si>
    <t> </t>
  </si>
  <si>
    <t>Sin evaluar efectividad por no cumplir un avance superior al 90%
Mediante evidencias físicas reportadas in situ el 29/01/2025, el área de Seguridad, Control y Movilidad, remitio oficio 5.4-55.6/011 del 21 de enero del 2025 a la funcionaria Yadi Rocio Mosquera, exfuncionaria de esta área, solicitando la entrega del archivo de gestión de las vigencias 2019, 2020, 2021. 
Igualmente se envio oficio 5.4-55.6/019 del 24 de enero del 2025, a Secretaria General, solicitudando la autorización para entrega del archivo de gestión de la vigencia 2022.
La vigencia 2023, se tiene un avance del 80%, se indica que por rotación del personal no se ha culminado dicha labor. 
 Gestión documental 2024, se encuentra completo.
Para semestre 2025-1
Sin evaluar efectividad por no cumplir un avance superior al 90%
La OCI mediante Oficio 2.6-27.13/218 del 16/07/2025, convocó al Área Seguridad, Control y Movilidad a sesión de trabajo in-situ el día 21/07/2025, el equipo auditado indica que se han presentado dificultades en la organización de la gestión documental de vigencias anteriores 2019,2020,2021. 
La Secretaría General, solo se encuentra intervenida la vigencia 2022, en la cual se evidencian algunos hallazgos y se describen en el acta 3.64/20 del 23/05/2025, igualmente, hacen referencia visitas anteriores con actas 3.64/024, 3.64/032, 3.64/034, 3.64/038 y se hicieron recomendaciones.
La OCI concluye que no hay avance para esta actividad.</t>
  </si>
  <si>
    <t>Realizar seguimiento de organización del archivo y de la gestión documental acorde con la normatividad vigente</t>
  </si>
  <si>
    <t>Acta diseñada e implementada</t>
  </si>
  <si>
    <t>0,7</t>
  </si>
  <si>
    <t>Muestreo aleatorio del archivo de gestión vigencio 2022:
-	5.44-64.7 orden de viaje, de la vigencia 2022, organizada de manera cronologíca, perforación y numero de folios adecuado, total de carpetas 10
-	Certificado 5.4.4-20.8 certificado de supervisoría organizada de manera cronológica, perforación y numero de folios adecuado, total de carpetas 1
-	5.4.4-92.1 solicitud avances o viáticos organizada de manera cronológica, perforación y numero de folios adecuado, total de carpetas 1, sin identificación de serie y subserie en el rotulo 
-	5.4.4-1.56 actas de reunión organizada de manera cronológica, perforación y numero de folios adecuado, total de carpetas. 
Sin evidencia de acta de seguimiento, por lo tanto el avance se mantiene.
Mediante evidencias físicas reportadas in situ el 29/01/2025, el área de Seguridad, Control y Movilidad, remitio oficio 5.4-55.6/011 del 21 de enero del 2025 a la funcionaria Yadi Rocio Mosquera, exfuncionaria de esta área, solicitando la entrega del archivo de gestión de las vigencias 2019, 2020, 2021. 
Igualmente se envio oficio 5.4-55.6/019 del 24 de enero del 2025, a Secretaria General, solicitudando la autorización para entrega del archivo de gestión de la vigencia 2022.
La organización del archivo de la vigencia 2023, tiene un avance del 80%, se indica que por rotación del personal no se ha culminado dicha labor, y el 2024 se encuentra completo (100%)
Con lo anterior, se determina que el avance de la actividad mantiene el porcentaje del seguimiento anterior (70%).</t>
  </si>
  <si>
    <t>Sin evaluar efectividad por no cumplir un avance superior al 90%
Mediante evidencias físicas reportadas in situ el 29/01/2025, el área de Seguridad, Control y Movilidad, remitio oficio 5.4-55.6/011 del 21 de enero del 2025 a la funcionaria Yadi Rocio Mosquera, exfuncionaria de esta área, solicitando la entrega del archivo de gestión de las vigencias 2019, 2020, 2021. 
Igualmente se envio oficio 5.4-55.6/019 del 24 de enero del 2025, a Secretaria General, solicitudando la autorización para entrega del archivo de gestión de la vigencia 2022.
La vigencia 2023, se tiene un avance del 80%, se indica que por rotación del personal no se ha culminado dicha labor. 
 Gestión documental 2024, se encuentra completo.
Sin evaluar efectividad por no cumplir un avance superior al 90%
Para el primer semestre 2025, se realizo visita in-situ el dia 21/07/2025, donde se indica que en el oficio, No 2.1.1-55.6-221 28/05/2025, asunto informe de verificación archivo de gestión, en el indica que fue intervenida la vigencia 2022, en la cual se presentan unos hallazgos y se indican recomendaciones para realizar el proceso de la organización documental de todas las vigencias</t>
  </si>
  <si>
    <t>Asistir a las jornadas de capacitación de correcto uso de las políticas y procedimientos de gestión documental.</t>
  </si>
  <si>
    <t>Capacitaciones realizadas</t>
  </si>
  <si>
    <t>Registro de asistencia</t>
  </si>
  <si>
    <t>Capacitaciones realizadas. 
Con listado de asistencia del 18/01/2024, se evidencia la participación del técnico administrativo del área de transporte a la socialización de las tablas de retención documental - TRD.
Para semestre 2025-1
Sin evidencias</t>
  </si>
  <si>
    <t xml:space="preserve">
Se asigna un avance del 100%, pasando de 50 a 100, al constatar que se realizó la capacitación requerida para la vigencia 2024.
Para semestre 2025-1
Sin avance
</t>
  </si>
  <si>
    <r>
      <rPr>
        <b/>
        <sz val="11"/>
        <rFont val="Arial"/>
        <family val="2"/>
      </rPr>
      <t xml:space="preserve">Efectividad del 83%
</t>
    </r>
    <r>
      <rPr>
        <sz val="11"/>
        <rFont val="Arial"/>
        <family val="2"/>
      </rPr>
      <t xml:space="preserve">
</t>
    </r>
    <r>
      <rPr>
        <b/>
        <sz val="11"/>
        <rFont val="Arial"/>
        <family val="2"/>
      </rPr>
      <t>Gestión e impacto del 100%</t>
    </r>
    <r>
      <rPr>
        <sz val="11"/>
        <rFont val="Arial"/>
        <family val="2"/>
      </rPr>
      <t>: se participa en capacitaciónes sobre gestión documental.
(visita in situ del 02/08/2024)
 En la visita in situ del 29/01/2025, se evidencia que en el segundo semestre 2024, se participo en dos Capacitaciones en el SENA, curso de mecanica preventiva de vehiculos con una duración de 48 horas, 13/11/2024 y curso comunicación acertiva en equipos de trabajo, intencidad de 48 horas 11 de noviembre al 13/11/2024.</t>
    </r>
  </si>
  <si>
    <t xml:space="preserve">No se encuentran identificados los riesgos de gestión y corrupción para el subproceso de gestión de seguridad y movilidad </t>
  </si>
  <si>
    <t>La gestión del riesgo no ha sido considerada como un componente estratégico para la gestión del servicio de transporte.</t>
  </si>
  <si>
    <t>Identificar los riesgos de gestión y corrupción para el subproceso.</t>
  </si>
  <si>
    <t>Gestionar los riesgos de corrupción y gestión del servicio de transporte.</t>
  </si>
  <si>
    <t xml:space="preserve">Riesgos gestionados </t>
  </si>
  <si>
    <t>Coordinador de transporte</t>
  </si>
  <si>
    <t>Mapa de Riesgos del proceso</t>
  </si>
  <si>
    <t xml:space="preserve">Relaciones conflictivas de los universitarios </t>
  </si>
  <si>
    <t>Estrés laboral, no desarrollo de actividades que mejoren el clima laboral</t>
  </si>
  <si>
    <t>Gestionar la intervención del Área de seguridad y salud en el trabajo</t>
  </si>
  <si>
    <t>Solicitar diagnostico al área de seguridad y salud en el trabajo</t>
  </si>
  <si>
    <t>Solicitud realizada</t>
  </si>
  <si>
    <t>Coordinador de Área de Seguridad, Control y Movilidad - área de seguridad y salud en el trabajo</t>
  </si>
  <si>
    <t>Solicitud de diagnóstico.</t>
  </si>
  <si>
    <t> II semestre de 2025:
Con oficio No. 5.4.4-55.6/015 el 28/01/2026, el Área de  de Seguridad, Control y Movilidad envía la siguiente información:
Descripción de avances por el proceso
Se realizó solcitud de aplicación de batería de riesgos sicosocial en el área, esta fue aplicada al personal administrativo y conductores; los resultados aún no han sido socializados.
Avance propuesto por el proceso:
El proceso no propone porcentaje de avance</t>
  </si>
  <si>
    <t>Realizar seguimiento a los correctivos que se deban implementar por el área de seguridad y salud en el trabajo</t>
  </si>
  <si>
    <t>Seguimiento realizado</t>
  </si>
  <si>
    <t>Coordinador de Área de Seguridad, Control y Movilidad - Área de seguridad y salud en el trabajo</t>
  </si>
  <si>
    <t>Acta de seguimiento a las acciones realizadas</t>
  </si>
  <si>
    <t xml:space="preserve"> II semestre de 2025:
Con oficio No. 5.4.4-55.6/015 el 28/01/2026, el Área de  de Seguridad, Control y Movilidad envía la siguiente información:
Descripción de avances por el proceso
Se realizó solcitud de aplicación de batería de riesgos sicosocial en el área, esta fue aplicada al personal administrativo y conductores; los resultados aún no han sido socializados.
Avance propuesto por el proceso:
El proceso no propone porcentaje de avance</t>
  </si>
  <si>
    <t xml:space="preserve"> II seguimiento 2025:
El área indicó  que fue aplicada la bateria de riesgo psicosocial, solicitada en el mes de abril, una vez se realice la socialización del diagnóstico por el Área de Seguridad y Salud en el trabajo el viernes 6/02/2026, se tomarán las acciones pertinentes.</t>
  </si>
  <si>
    <t>4,2</t>
  </si>
  <si>
    <t>Ausencia de normas íntegras, unificadas y armónicas que regulen el funcionamiento académico y administrativo del Sistema de Postgrados en cuanto a: La creación, modificación y supresión de programas Academicos Parámetros  para elaborar y validar los contenidos de las propuestas de creación de   programas o  renovación de registros calificados. Reconocimiento de estímulos por la elaboración de documentos para registro calificado</t>
  </si>
  <si>
    <t>VICERRECTORÍA ACADÉMICA - CENTRO DE POSGRADOS</t>
  </si>
  <si>
    <t xml:space="preserve">Isabel </t>
  </si>
  <si>
    <t>INFORME 2.6-52.18/06 de 2017 DE EVALUACIÓN AL SISTEMA DE POSGRADOS</t>
  </si>
  <si>
    <t xml:space="preserve">Efectividad </t>
  </si>
  <si>
    <t xml:space="preserve">En el seguiminto del primer semestre del 2024 se reformulan algunas actividades como consta en acta de seguimiento 2.6-3.49/04 del 31/07/2024, resultado del seguimiento se concluyó una ejecución del 94%, por lo que se considera el cierre del Plan.
</t>
  </si>
  <si>
    <t>Observación/Hallazgo</t>
  </si>
  <si>
    <t>Control Interno</t>
  </si>
  <si>
    <t>Falta de planeación en la gestión normativa que regula los posgrados de la Universidad</t>
  </si>
  <si>
    <t>Actualizar, unificar y complementar la Reglamentación existente, sobre el funcionamiento académico administrativo de los posgrados de la Universidad</t>
  </si>
  <si>
    <t>Gestionar la elaboración, presentación y aprobación de proyecto de Acuerdo que regule la creación, funcionamiento y supresión de programas de posgrado en la Universidad del Cauca</t>
  </si>
  <si>
    <t>Actos administrativos gestionados</t>
  </si>
  <si>
    <t>Vicerrector Académico - Director Centro de Posgrados</t>
  </si>
  <si>
    <t>Eventual</t>
  </si>
  <si>
    <t>Financiero - Humano</t>
  </si>
  <si>
    <t>Propuesta de acuerdos gestionados</t>
  </si>
  <si>
    <t>Mediante correo electronico del 21/06/2024 el Centro de posgrados reportó:
Copia de PROPUESTA MODIFICACIÓN ACUERDO 022 de 2013 requisito de grado
Copia de PROPUESTA ACUERDO ACADÉMICO REGLAMENTACIÓN PFI REQUISITO DE GRADO
Copia de PROP2-POSGRADOS PLAN COTERMINAL
Copia listados de asistencia a reunión del 4/03/2024 y fotografía de asistencia
Acuerdo Superior 014 de 2024, el cual define las modalidades de trabajo de grado para los programas de posgrado
Se han realizado avances significativos en la proyección de propuestas para la adopción del plan coterminal en la universidad, se proyecta presentarla ante el Consejo Superior en el semestre 2024-2.
Se han llevado a cabo reuniones con los coordinadores de los programas de posgrado para abordar temas relacionados con los procesos de calidad y la regionalización de los programas.</t>
  </si>
  <si>
    <t>Se evidenciaron documentos relativos a propuestas de modificación de Acuerdos para requisitos de grado, plan coterminal, sin embargo, aún no se consolidan avances en relación con la unidad de medida e indicador definido para la actividad de mejora.
De otra parte, no se presentaron soportes del Acuerdo Superior 014 de 2024 aprobado y publicado, relativo a las modalidades de trabajo de grado para los programas de posgrado.
Actividad reformulada como consta en acta de seguimiento 2.6-3.49/04 del 31/07/2024, con alcance a las gestiones realizadas por el Centro de posgrado, pendiente la gestión de aprobación de las propuestas de modificación de los acuerdos, actividades que corresponden a la Oficina Jurídica.
Se mantiene el avance de 90%</t>
  </si>
  <si>
    <t>  Ausencia de normas íntegras, unificadas y armónicas que regulen el funcionamiento académico y administrativo del Sistema de Postgrados en cuanto a: Requisitos generales y específicos de inscripción, ingreso y matrícula de los estudiantes de posgrado.</t>
  </si>
  <si>
    <t>Elaboración e implementación de norma y herramientas que regulen los requisitos generales para inscripción a programas de posgrados</t>
  </si>
  <si>
    <t>Norma y herramientas aprobadas e implementadas sobre requisitos de inscripción de aspirantes a programas de posgrado</t>
  </si>
  <si>
    <t>Acta 2.6-1.60/33  del 14 de septiembre de 2018, evidenció una implementación
automatizada a través de la página web de la Universidad, el cual armonizó los
requisitos de inscripción, ingreso y matrícula, y permitió una sistematización que
genera celeridad a todo el proceso.</t>
  </si>
  <si>
    <t>Criterios que precisen el otorgamiento de becas en los programas de posgrado.</t>
  </si>
  <si>
    <t>Gestionar la elaboración, presentación y aprobación Acuerdo que reglamente el otorgamiento de becas y estímulos en posgrados</t>
  </si>
  <si>
    <t>Gestiones realizadas para la reglamentación de becas y estímulos</t>
  </si>
  <si>
    <t>Actos administrativos de facultades
Comunicaciones realizadas por el Centro de Posgrados</t>
  </si>
  <si>
    <t>Mediante correo electronico del 21/06/2024 el Centro de posgrados reportó:
tres (3) Listados de asistencia, temas a tratar: nuevos registros calificados (18/04/2024), , programas a regionalización (12/04/2024), asignación de becas - procesos adminitrativos (16/02/2024)
Para el año 2023, la Facultad de Ciencias Humanas expidió la Resolución No. 455 del 16 de octubre de 2023, la cual reglamenta el otorgamiento de becas.
Procedimiento de Trámite de Beca en Programas de Posgrado. código PM-FO-4.4-PR-6 del 24/01/2024</t>
  </si>
  <si>
    <t xml:space="preserve">
Se refieren avances para las becas de prosgrado, no obstante, no existe avance adicional en relación a la unidad de medida planteada.
Actividad reformulada como consta en acta de seguimiento 2.6-3.49/04 del 31/07/2024, con alcance a las gestiones realizadas por el Centro de posgrado para la reglamentación de becas.
Pendiente el trabajo articulado con la Vicerrectoría Académica para definir algunos criterios sobre becas.
Se encuentra en proyección el Acuerdo de becas CIDESCO y Saber Pro, pendiente evidenciar.
Se asigna avance de 90%</t>
  </si>
  <si>
    <t>Falta documentación de los procedimientos que guien la operación académico - administrativa del sistema de posgrados.</t>
  </si>
  <si>
    <t>Falta de identificación de los procedimientos necesarios en el funcionamiento de los programas de posgrado</t>
  </si>
  <si>
    <t>Identificar y documentar los procedimientos necesarios en el funcionamiento de los programas de posgrado</t>
  </si>
  <si>
    <t xml:space="preserve">Elaboración e implementación de los procedimientos </t>
  </si>
  <si>
    <t>Procedimiento de admisión y matrícula actualizado e implementado</t>
  </si>
  <si>
    <t>Se revisó en el programa Lvmen:
PM-FO-4.4-PR-3 Matrícula Financiera de Estudiantes Regulares de Posgrado V3, fecha 24-01-2024
PM-FO-4.4-PR-10 Inscripción, Matrícula Financiera y académica para adm. a los programas de Posgrado V2, fecha 24-01-2024
PM-FO-4.4-PR-1 Verificación del Requisito “Certificado Electoral”, fecha 24-01-2024
 PM-FO-4.4-PR-5 Verificación del Requisito Prueba de Suficiencia en Idioma Extranjero (PSI) V1, fecha 7-11-2023 
PM-FO-4.4-PR-07 Solicitud de traslado de inscripción V1, fecha 24-01-2024</t>
  </si>
  <si>
    <t>Procedimientos actualizados y formalizados en el programa Lvmen para la vigencia 2024, pendiente valoración de efectividad.
Actividad reformulada como consta en acta de seguimiento 2.6-3.49/04 del 31/07/2024, ampliación de fecha hasta 20/12/2024.</t>
  </si>
  <si>
    <t>Procedimiento de adjudicación de becas y estimulos para estudiantes de Posgrados implementado</t>
  </si>
  <si>
    <t>Procedimiento de Trámite de Beca en Programas de Posgrado. código PM-FO-4.4-PR-6 del 24/01/2024</t>
  </si>
  <si>
    <t xml:space="preserve">Acta de seguimiento 2.6-1.60/25 de 2022
En la página web de posgrados se exige para la inscripción la solicitud de beca o estímulo y se enuncian los derechos que se tienen por tales beneficios. 
La OCI: Pasa de un 90 a 100% de avance 
</t>
  </si>
  <si>
    <t>Efectividad: se documentó procedimiento para las becas de programas de posgrado</t>
  </si>
  <si>
    <t>Procedimiento de selección docente de Posgrados implementado</t>
  </si>
  <si>
    <t>Con acta de seguimiento 2.6-3.49/04 del 31/07/2024, Se eliminó del Plan de mejoramiento por cuanto las gestiones no son de competencia del Centro de posgrados, sino del proceso y unidades académicas, en cuanto a Comités de posgrados, departamentos y Comités de Facultad.</t>
  </si>
  <si>
    <t>Debilidades en la planeación, ejecución y control en procura de la permanencia de los programas de posgrado</t>
  </si>
  <si>
    <t>Inexistencia de estudios de sostenibilidad de los programas de posgrado con registro calificado vigente</t>
  </si>
  <si>
    <t>Diagnosticar lel estado de los programas de posgrado con registro calificado vigente y analizar su viabilidad para las acciones pertinentes</t>
  </si>
  <si>
    <t>Elaboración del diagnóstico a cada programa de posgrado y recomendar las acciones pertinentes</t>
  </si>
  <si>
    <t>Documento diagnóstico con sus recomendaciones</t>
  </si>
  <si>
    <t>Acta 2.6-1.60/72 del 28 09 2018, evidenció que el Centro de Posgrados realizó un estudio sobre el estado actual de todos los programas de posgrado, así como cohortes vigentes. Este documento fue socializado en el Consejo Académico para determinar la viabilidad del cierre anticipado de los programas sin cohortes o la terminación normal de su registro. Situación analizada por el Centro Gestión de la Calidad y la Acreditación Institucional, quien determinó que es más favorable su terminación por vencimiento normal.</t>
  </si>
  <si>
    <t>Creación de programas con malla curricular similar, estudios de mercado incompletos, falta de criterios de asignación de valores de inscripción y matrícula; y programas sin coordinador.</t>
  </si>
  <si>
    <t>Debilidades en los controles a la gestión de los programas académicos</t>
  </si>
  <si>
    <t>Aplicar controles a la gestión de los programas de posgrados a través de los comités de posgrado</t>
  </si>
  <si>
    <t>Sesionar con el comité de posgrados para temas de los programas de posgrado de las facultades</t>
  </si>
  <si>
    <t>actas a revisar para el próximo seguimiento.</t>
  </si>
  <si>
    <t>Acta de seguimiento 2.6-1.60/07 de 2022
El Centro de Postgrados explica que lo comités de posgrados de facultad realizan los controles a los programas, se evidenciaron 9 actas de diferentes comités con la participación del Centro de Posgrados.
La OCI: Pasa de un 56% de avance a un 100%</t>
  </si>
  <si>
    <t>Realizar el Plan estratégico, investigación de mercados y plan de mercadeo de los programas de posgrados vigentes</t>
  </si>
  <si>
    <t>Elaboración del plan estratégico, de investigación de mercados y plan de mercadeo de los programas de posgrado vigentes</t>
  </si>
  <si>
    <t>Documento Plan Estratégico, investigación de mercado y Plan de mercados</t>
  </si>
  <si>
    <t>El Centro de Posgrados construyó un documento sobre la viabilidad de programas de posgrado, así como estrategias de difusión y mercadeo
2.6-1.60/72 del 28 09 2018</t>
  </si>
  <si>
    <t>Definir políticas a nivel institucional sobre parámetros para asignación de valores de matrícula a programas de posgrado</t>
  </si>
  <si>
    <t>Gestionar la modificación de los valores de los derechos pecuniarios para los programas de posgrado</t>
  </si>
  <si>
    <t>Modificación de los valores de derechos pecuniarios gestionados</t>
  </si>
  <si>
    <t>Gestiones realizadas 
Acto administrativo con ajuste de valores de derechos pecuniarios</t>
  </si>
  <si>
    <t>Evidencia de la vigencia 2023:
Oficio 4.4-52.5/1236 del 25/10/2023 presentación requisitos de viabilidad financiera
Oficio 4.4-52.5/1235 del 25/10/2023, aval
Certificado de conveniencia y oportunidad PE-GE-2.4-FOR-22 del 26/10/2023
Propuesta modificación del acerdo 002 de 1994 derechos pecuniarios para la disminución de la inscripción a especialización maestría y doctorados
Oficio 4.4-92/1082 del 11/09/2023, solicitud de proyección para análisis de valor de inscripción programas de posgrado
Oficio 2.4-92/982 de 19/09/2023 respuesta oficio 1082
Resolución Rectoral 0894 de 22 de agosto de 2024, por la cual se fija los derechos pecuaniarios de las inscipciones a los programas de posgrado.</t>
  </si>
  <si>
    <t xml:space="preserve">Se remite evidencia sobre la propuesta de modificar los valores de inscripción a Posgrado, cuyo estudio surte trámite ante la Oficina de Planeación y Desarrollo Institucional para efecto de la viabilidad financiera. No obstante a lo anterior, la OCI se abstiene de otorgar avance dada la actividad y unidad de medida establecida para la mejora que refiere a políticas. 
Actividad reformulada como consta en acta de seguimiento 2.6-3.49/04 del 31/07/2024, con alcance a las gestiones para la modificación de los valores de derechos pecuniarios.
Se asinga a avance de 100%
</t>
  </si>
  <si>
    <t>Mediante correo electronico del 30/01/2025 el Centro de posgrados reportó: 
Resolución Rectoral 0894 de 22 de agosto de 2024, por la cual se fija los derechos pecuaniarios de las inscipciones a los programas de posgrado.
Por lo anterior se concluye:
Promedio de eficacia y eficiencia de 100%
Gestión e impacto: 100% Se logró actualizar los valores pecuniarios para inscripción a programas de posgrados.
Efectividad de 100%</t>
  </si>
  <si>
    <t>Documentos de auto-evaluación de distintos programas con información idéntica.</t>
  </si>
  <si>
    <t>Deficiencias en la revisión de las autoevaluaciones de cada programa</t>
  </si>
  <si>
    <t>Documentar el procedimiento de autoevaluación de los programas de posgrado</t>
  </si>
  <si>
    <t xml:space="preserve"> Elaboración del procedimiento para autoevaluación de los programas de posgrado </t>
  </si>
  <si>
    <t>Procedimiento implementado</t>
  </si>
  <si>
    <t>Se documentó el procedimiento PE-GS-4-PR-2 Acreditación y Renovación de la Acreditación y PE-GS-4-PR-1 Creación, Renovación de Registro Calificado y Reforma de Programas, que en su contenido considera el proceso de autoevaluación.
Además se evidencia seguimiento constante a los procesos de autoevaluación desde el Centro de Gestión de la Calidad y la Acreditación Institucional, coadyuvada con los gestores de Calidad
2.6-1.60/18 del 25 de noviembre de 2019</t>
  </si>
  <si>
    <t>Incipientes estrategias en la  destinacion, difusión y mercadeo de los programas de postgrado.</t>
  </si>
  <si>
    <t>Deficiencias en los planes y proyectos de difusión y mercadeo</t>
  </si>
  <si>
    <t>Implementar estrategias de mercadeo para los programas de posgrado</t>
  </si>
  <si>
    <t xml:space="preserve">Elaboración y ejecución de estrategia de mercadeo para los programas de posgrados  </t>
  </si>
  <si>
    <t>Registro de las estrategias de mercadeo</t>
  </si>
  <si>
    <t>El acta 2.6-1.60/72 del 28 09 2018, evidenció que el Centro de Posgrados ha implementado múltiples estrategias de mercadeo a través Televisión, Radio, prensa y pendones publicitarios.</t>
  </si>
  <si>
    <t>Inconsistencias sustanciales y de técnica jurídica en la expedición de Resoluciones de designación de coordinación de programas de posgrado.</t>
  </si>
  <si>
    <t>Deficiencias en el contro y expedicion de los Actos Admiinistrativos</t>
  </si>
  <si>
    <t>Elaborar minuta referente con los lineamientos de las normas vigentes</t>
  </si>
  <si>
    <t>Elaboración de minuta</t>
  </si>
  <si>
    <t>Minuta elaborada e implementada</t>
  </si>
  <si>
    <t>La División de Gestión del Talento Humano en visita del 26 de septiembre de 2021 presentó  “Comunicado: http://www.unicauca.edu.co/versionP/documentos/comunicados/comunicado-sobre-firma-yo-suscripci%C3%B3n-en-documentos-institucionales-con-la-menci%C3%B3n-del-cargo-corr, además exhibió copia de las minutas a implementar e implementadas sobre de actos administrativos de situaciones administrativas.
Avance: Pasa de un avance del 0% al 100%</t>
  </si>
  <si>
    <t>Debilidad en la formulación e implementación de controles o inadecuada aplicación de los mismos en cuanto a:Seguimiento y cumplimiento de funciones, obligaciones, deberes y prohibiciones de los coordinadores.</t>
  </si>
  <si>
    <t>Controles inefectivos aplicables al funcionamiento de los posgrados</t>
  </si>
  <si>
    <r>
      <rPr>
        <sz val="11"/>
        <color rgb="FF000000"/>
        <rFont val="Arial"/>
        <family val="2"/>
      </rPr>
      <t>Socializar las funciones asignadas a los coordinadores de posgrados en el Acuerdo 052 de 2015, privilegiando la parte académica</t>
    </r>
  </si>
  <si>
    <t>Socializar el Acuerdo 052 de 2015</t>
  </si>
  <si>
    <t>Acuerdo 052 socializado</t>
  </si>
  <si>
    <r>
      <rPr>
        <sz val="11"/>
        <color rgb="FF000000"/>
        <rFont val="Arial"/>
        <family val="2"/>
      </rPr>
      <t xml:space="preserve">Registros de socialización
Registros fotográficos
Listados de asistencia </t>
    </r>
  </si>
  <si>
    <t>Con corte a I semestre 2024, resultado de la evaluación, se conoció:
Correo de Socialización Nuevos formatos matrículas 2024-1 POSGRADOS
MESAS DE TRABAJO COORDINADORES DE POSGRADO socialización acuerdo 052/2015
Correo RECORDATORIO - HOY BIENVENIDA COORDINADORES DE PROGRAMAS DE
POSGRADOS PERIODO 2024-II
Listados de asistencia bienvenida coordinadores de posgrado</t>
  </si>
  <si>
    <t>Actividad reformulada como consta en acta de seguimiento 2.6-3.49/04 del 31/07/2024.
Pendiente evidenciar las gestiones realizadas para la socialización del Acuerdo 052/2015.
Posterior al seguimiento del acta 2.6-3.49/04, se valida la evidencia de las sesiones realizadas y se asigna avance de 90%, pendiente  las actividades a desarrollar en el II semestre 2024</t>
  </si>
  <si>
    <t>Debilidad en la formulación e implementación de controles o inadecuada aplicación de los mismos en cuanto a:La selección y vinculación de docentes</t>
  </si>
  <si>
    <t>Documentar procedimiento de selección y vinculación de docentes en posgrados</t>
  </si>
  <si>
    <t>Elaboración del procedimiento para selección y vinculación de docentes, considerando las particularidades de los programas de posgrados</t>
  </si>
  <si>
    <t>Debilidad en la formulación e implementación de controles o inadecuada aplicación de los mismos en cuanto a:Coordinaciones de programas en coexistencia con  situaciones administativas (comisiones académicas, de estudios, año sabático y cargos académico administrativos).</t>
  </si>
  <si>
    <t>Establecer un mecanismo de advertencia para evitar la designación de coordinadores con situación administrativa vigente</t>
  </si>
  <si>
    <t>Adopción de mecanismos de control</t>
  </si>
  <si>
    <t>Punto de Control.
Generar una herramienta de control, aplicada por la Vicerrectoría Académica</t>
  </si>
  <si>
    <t>La División de Gestión del Talento Humano en visita del 26 de septiembre de 2021 presentó las minutas a implementar e implementadas sobre de actos administrativos de situaciones administrativas y los controles aplicados a las mismas.
Avance: Pasa de un avance del 0% al 100%</t>
  </si>
  <si>
    <t xml:space="preserve">Desarticulación de los sistemas  SQUID, SIMCA, FINANZAS PLUS y SRH que administran información académica, administrativa y financiera de los programas </t>
  </si>
  <si>
    <t>Programas independientes, con sistemas distintos que no han permitido la intercomunicación entre ellos, teniendo en cuenta que de algunos tenemos licencias y de otros somos dueños, lo que impide unificar el sistema de comunicación entre ellos</t>
  </si>
  <si>
    <t>Creación de planes de contingencia tendientes a vincular la información y unificarla</t>
  </si>
  <si>
    <t>Gestionar los ajustes en los sistemas de información acorde a las necesidades identificadas por los programas de posgrado</t>
  </si>
  <si>
    <t>Ajustes en los sistemas gestionados</t>
  </si>
  <si>
    <t>Ajustes de sistemas de información gestionados
Reportes generados</t>
  </si>
  <si>
    <t xml:space="preserve">
Con corte a I semestre 2024, resultado de la evaluación, se conoció:
Correo electrónico Contraseña Sistema Desktop -DORA ELENA AGREDO ANACONA del 19/09/2023
URGENTE SEGUNDA SOLICITUD DE APOYO CON TRÁMITES SIMCA del 6/02/2024
error en el sistema SIMCA escritorio con estudiantes de Posgrados del 5/02/2024
Matriculas estudiantes nuevos 2024-1 del 12/02/2024
PROGRAMA INACTIVO- MAESTRIA EN RECURSOS HIDROBIOLOGICOS del 11/3/2024
Solicitud - Configuración asignaturas - Doctorado Ingeniería Telemática - 2024-1 del 12/06/2024
SOLICITUD DE INFORMACIÓN (avances y ajustes realizados) del 11/04/2024
Solicitud de adición parámetro concepto becas del 18/06/2024
Solicitud de Inactivar para crear nuevo usuario del 12/03/2024
Solicitud de parametrización del sistema (Acuerdo 017/2023) del 24/04/2024
solicitud información códigos de estudiantes posgrados del 16/05/2024
Solicitud de desarrollo en formato PA-GA-5,3-FOR-1 </t>
  </si>
  <si>
    <t xml:space="preserve">Actividad reformulada como consta en acta de seguimiento 2.6-3.49/04 del 31/07/2024.
Posterior al seguimiento del acta 2.6-3.49/04, se valida la evidencia de las gestiones de los ajustes a Sistemas de información, acorde a las necesides de los programas de posgrados.
Se asigna avance de 80% 
Para el II semestre 2024 se debe evidenciar las solicitudes realizadas y reportes generados de los sistemas de información
</t>
  </si>
  <si>
    <t xml:space="preserve">Bajo desarrollo e interacción de los responsables de la Gestión de Egresados.  </t>
  </si>
  <si>
    <t>Debilidad en los flujos de comunicación internos</t>
  </si>
  <si>
    <t>Establecer estrategias para identificar a los egresados y para mejorar la comunicación con ellos</t>
  </si>
  <si>
    <t>Mecanismos de Relacionamiento con los egresados</t>
  </si>
  <si>
    <t xml:space="preserve">Establecer en herramientas de comunicación con los egresados </t>
  </si>
  <si>
    <t>El Área de Egresados yl Centro de Posgrados realizó encuentros de egresados, donde se recolecta la información para gestionar la base de datos.
2.6-1.60/18 del 25 de noviembre de 2019</t>
  </si>
  <si>
    <t xml:space="preserve">Decrecimiento del personal docente de planta, sin relevo  </t>
  </si>
  <si>
    <t>Procesos de selección declarados desiertos, falta de reglamentación clara del procedimeinto y parametros de selección</t>
  </si>
  <si>
    <t>Reglamentar y definir el procedimientos</t>
  </si>
  <si>
    <t>Reglamentación de de  procedimeinto y parametros de selección</t>
  </si>
  <si>
    <t>Proyecto de Acuerdo; Procedimiento</t>
  </si>
  <si>
    <t>30/07/2024</t>
  </si>
  <si>
    <t>Olga Camacho</t>
  </si>
  <si>
    <t>PLAN DE MEJORAMIENTO ARCHIVO HISTÓRICO</t>
  </si>
  <si>
    <t>Auditoría Interna Control Interno</t>
  </si>
  <si>
    <t>Instrumentos de descripción. No se cuenta con instrumentos de descripción a nivel de catálogo e índices, para el fondo documental Carlos Albán, y el denominado “Archivo Inactivo”</t>
  </si>
  <si>
    <t>Aplicar los instrumentos de descripción necesarios para catálogar y controlar las unidades documentales del fondo "archivo inactivo"</t>
  </si>
  <si>
    <t>Catalogar un 30% del total de la documentación perteneciente al fondo "Archivo Inactivo".</t>
  </si>
  <si>
    <t>Fichas de catalogación de la documentación perteneciente al "archivo inactivo"</t>
  </si>
  <si>
    <t xml:space="preserve">Equipo de trabajo para catalogación y Dirección Archivo Histórico </t>
  </si>
  <si>
    <t>Registros de catalogación. 
Informes mensuales, catálogos con la información indexada.</t>
  </si>
  <si>
    <t>Se realizó la limpieza a ciento noventa y tres (193) paquetes, embalados en doscientas treinta y dos (232) cajas, a la fecha, se han catalogados los 108 paquetes; ingresaron al catálogo entre enero y julio de 2024 novecientas seis  (906) signaturas que según su temática y temporalidad se ubicaron en los fondos "Antiguo Archivo Central Del Cauca” Sección “República”, con setecientos noventa y siete (797) y Universidad del Cauca ciento nueve (109) -  El cien por ciento (100%) de la meta propuesta, es decir noventa y dos (92) paquetes, se había superado en el mes de junio de 2023. Lo anterior se puede verificar en los catálogos donde se encuentran las signaturas ya incorporadas, link:
https://www.unicauca.edu.co/vicerrectoria-academica/facultad-de-ciencias-humanas-y-sociales/archivo-historico/ ingresar al botón “Archivo Histórico Portal Web Anterior”
 Se remiten fotografías aleatorias de cajas en los archivos llamados:
- H1 ACCION 1 T1 MUESTRA CAJA QUE CONTIENEN LAS SIGNATURAS CATALOGADAS FONDO UNICAUCA ENERO-JULIO 2024
- H1 ACCION 1 T1 MUESTRA CAJA QUE CONTIENEN LAS SIGNATURAS CATALOGADAS SECCION REPÚBLICA ENERO-JULIO 2024
- H1 ACCION 1 T1 PAQUETES EMBALADOS DEL ARCHIVO INACTIVO ENERO-JULIO 2024</t>
  </si>
  <si>
    <t>Se determina el cumplimiento del 100% de la actividad propuesta. Teniendo en cuenta que la Institución fijó una meta de catalogación del 30% del total de la documentación perteneciente al fondo "Archivo Inactivo".
Se resalta que la Universidad, pese a que el hallazgo se da como superado, al cumplir con la meta establecida, continuará con la catalogación del total de la documentación perteneciente al fondo Archivo Inactivo.</t>
  </si>
  <si>
    <t>Se observó que la Universidad actualmente aplica los instrumentos de descripción necesarios para catalogar y controlar las unidades documentales del fondo "archivo inactivo", y en la medida de las posibilidades, continuará aplicandolos</t>
  </si>
  <si>
    <t>Aplicar los instrumentos de descripción necesarios para catálogar y controlar las unidades documentales del fondo "Carlos Albán"</t>
  </si>
  <si>
    <t>Catalogación del fondo Carlos Albán</t>
  </si>
  <si>
    <t>Catálogo de la documentación perteneciente al fondo "Carlos Albán"</t>
  </si>
  <si>
    <t>Dirección Archivo Histórico, Oficina de las TIC´s y Centro de Gestión de las Comunicaciones de la Universidad del Cauca</t>
  </si>
  <si>
    <t>Registros de catalogación con la información indexada.</t>
  </si>
  <si>
    <t>Durante el periodo comprendido entre julio y diciembre de 2023, se actualizaron mil veintisiete (1027) signaturas.
El fondo fue clasificado en su totalidad y lo conforman cuatro mil setecientos cincuenta y dos (4752) documentos.
Ver archivos :
H1 ACCION 2 M1 TOTAL FICHAS DOCUMENTOS CARLOS ALBAN</t>
  </si>
  <si>
    <t>La Institución continuó con la actualización y completó las 4657 signaturas (Informe N° 12 AGN)</t>
  </si>
  <si>
    <t>La Uniersidad cuenta con el Catálogo de la documentación perteneciente al fondo "Carlos Albán"</t>
  </si>
  <si>
    <t>Digitalización del catálogo del fondo Carlos Albán</t>
  </si>
  <si>
    <t>Catálogo en físico y en digital del fondo Carlos Albán</t>
  </si>
  <si>
    <t>Catálogo del fondo Carlos Albán impreso disponible para consulta. 
Publicación en la página web de la Universidad del Cauca del catálogo del fondo Carlos Albán</t>
  </si>
  <si>
    <t>30/07/204</t>
  </si>
  <si>
    <t xml:space="preserve">Durante el periodo comprendido entre julio y diciembre de 2023, se actualizaron mil veintisiete (1027) signaturas,
El fondo fue clasificado en su totalidad y lo conforman cuatro mil setecientos cincuenta y dos (4752) documentos.
Ver archivo y link con el catálogo publicado en la página web de la Universidad del Cauca:
H1 ACCION 2 M1 TOTAL FICHAS DOCUMENTOS CARLOS ALBAN
https://portal.unicauca.edu.co/versionP/sites/default/files/files/Archivo_historico/FONDO_GENERAL_CARLOS_ALBAN_ESTUPI%C3%91AN.pdf </t>
  </si>
  <si>
    <t>La Institución cuenta con el Catálogo en físico y en digital del fondo Carlos Albán</t>
  </si>
  <si>
    <t>Conservación de Documentos. No se cumple con los lineamientos definidos en el Acuerdo No. 049 del 5 de mayo del 2000.  Acuerdo No. 050 de 5 de mayo del 2000 y el acuerdo N° 005 del 15 de octubre de 2014, para conservación documental</t>
  </si>
  <si>
    <t>Controlar los niveles de temperatura y humedad relativa dentro de los rangos establecidos para conservación de documentación histórica</t>
  </si>
  <si>
    <t>Aplicar el proceso de conservación y presevación a la documentación del "Archivo Inactivo</t>
  </si>
  <si>
    <t>Adquisición de herramientas tecnológicas que permitan medir la temperatura y humendad relativa de los depositos, asi como el material de archivo necesario para la proteccion del acervo documental.</t>
  </si>
  <si>
    <t>Dirección Archivo Histórico Centro de Investigaciones Históricas José Ma. Arboleda Llorente y funcionarios encargados.</t>
  </si>
  <si>
    <t>Documentos que soportan el trámite para la adquisición de herramientas tecnológicas que permitirán la medición de la temperatura y humendad relativa de los depósitos</t>
  </si>
  <si>
    <r>
      <t>De acuerdo a la solicitud realizada en la visita de septiembre de 2016 al Archivo Histórico José Maria Llorente en la que se solicitaba la instalación de más desumidificadores en los depósitos donde se guarda la documentación, el  día 10 de septiembre de 2019 se instalaron  ocho (8) deshumificadores de 350 m</t>
    </r>
    <r>
      <rPr>
        <vertAlign val="superscript"/>
        <sz val="10"/>
        <color rgb="FF000000"/>
        <rFont val="Arial"/>
        <family val="2"/>
      </rPr>
      <t>3</t>
    </r>
    <r>
      <rPr>
        <sz val="10"/>
        <color rgb="FF000000"/>
        <rFont val="Arial"/>
        <family val="2"/>
      </rPr>
      <t xml:space="preserve"> y seis (6) deshumificadores de 180 m</t>
    </r>
    <r>
      <rPr>
        <vertAlign val="superscript"/>
        <sz val="10"/>
        <color rgb="FF000000"/>
        <rFont val="Arial"/>
        <family val="2"/>
      </rPr>
      <t>3</t>
    </r>
    <r>
      <rPr>
        <sz val="10"/>
        <color rgb="FF000000"/>
        <rFont val="Arial"/>
        <family val="2"/>
      </rPr>
      <t xml:space="preserve">  para controlar la humedad de los depósitos donde resposan los documentos del Archivo Historico.  Avance 100%
Se remite el Archivo en Excel que da cuenta de la medición de temperatura y humedad en el periodo de enero a julio de 2024:
H2 ACCIÓN 3 M3 TEMPERATURA Y HUMEDAD ENERO - JULIO 2024</t>
    </r>
  </si>
  <si>
    <t>Al momento de la visita:
Los deshumificadores estan en uso en cada una de las salas del Archivo</t>
  </si>
  <si>
    <t>Actualmente la Universidad del Cauca - Archivo Histórico, cuenta con las herramientas de medición que permiten mantener el controlar de los niveles de temperatura y humedad relativa dentro de los rangos establecidos para conservación de documentación histórica.</t>
  </si>
  <si>
    <t>Medir el porcentaje de humedad relativa y grados de temperatura en las salas de almacenaje de los documentos del Centro de Investigaciones Históricas José María Arboleda Llorente</t>
  </si>
  <si>
    <t>Adquisición de  dataloggers para medir la humedad relativa  y la  temperatura en las salas de almacenaje de los documentos del Centro de Investigaciones Históricas José María Arboleda Llorente</t>
  </si>
  <si>
    <t>Encargados de los depósitos de la documentación histórica. Oficina de Planeación Universidad del Cauca</t>
  </si>
  <si>
    <t>Registros de la medición de la temperatura y humedad relativa en cada uno de los depósitos que resguardan la documentación histórica.</t>
  </si>
  <si>
    <t xml:space="preserve">
  Desde la instalación de los dataloggers se han realizado mediciones diarias con intervalos de dos horas en cada depósito del archivo
Se remite el Archivo en Excel que da cuenta de la medición de temperatura y humedad en el periodo de enero a julio de 2024:
H2 ACCIÓN 3 M3 TEMPERATURA Y HUMEDAD ENERO - JULIO 2024</t>
  </si>
  <si>
    <t>Al momento de la visita:
Los dataloggers estan en servicio en cada una de las salas.</t>
  </si>
  <si>
    <t>Continuar con el control de los factores ambientales relativos a la humedad en las salas de almacenaje de los documentos del Centro de Investigaciones Históricas José María Arboleda Llorente</t>
  </si>
  <si>
    <t>Adquisición de deshumificadores adicionales para  estabilizar la humedad ambiental en las salas de almacenaje de los documentos del Centro de Investigaciones Históricas José María Arboleda Llorente</t>
  </si>
  <si>
    <t>Temperatura y humedad dentro de los rangos estimados para conservación de documentación histórica.</t>
  </si>
  <si>
    <t>Diariamente (cada dos horas) se realizó la medición de temperatura y humedad relativa, a los depósitos que contienen documentación Histórica.
En los valores de dichas mediciones y las gráficas derivadas de las mismas, se observó que  los depósitos presentaron rangos estables de temperatura y humedad relativa dentro de los parámetros establecidos en el acuerdo 049 de 2000 del AGN
Avance 100%
Se remite el Archivo en Excel que da cuenta de la medición de temperatura y humedad en el periodo de enero a julio de 2024:
H2 ACCIÓN 3 M3 TEMPERATURA Y HUMEDAD ENERO - JULIO 2024</t>
  </si>
  <si>
    <t>Acción Mejoradora cumplida desde la vigencia 2020, en el seguimiento a 30/06/2023 se evidenciaron los reportes diarios de las mediciones con los que se observan las gráficas derivadas de las mismas.</t>
  </si>
  <si>
    <t>Construcción del proceso de consulta para que los usuarios puedan acceder a los documentos digitalizados. Digitalizar los catálogos de los fondos Julio Arboleda, Tomás Cipriano de Mosquera y Biblioteca de Misiones y publicarlos en la página web de la Universidad del Cauca.</t>
  </si>
  <si>
    <t>Digitalizar y publicar los católogos de los  Fondos documentales Tomás Cipriano de Mosquera, Julio Arboleda y                                                                                                                                                                                                                                                  Misiones.</t>
  </si>
  <si>
    <t>Catálogos de los fondos Tomas Cipriano de Mosquera, Julio Arboleda y                                                                                                                                                                                                                                                   Misiones digitalizados y publicados en la página web de la Universidad del Cauca</t>
  </si>
  <si>
    <t>Funcionarios y Dirección Archivo Histórico, Oficina de las TIC´s y Centro de Gestión de las Comunicaciones de la Universidad del Cauca</t>
  </si>
  <si>
    <t>Catálogos publicados en la página web de la Universidad</t>
  </si>
  <si>
    <t xml:space="preserve">
De 3777 páginas que componen las páginas de los catálogos de los fondos Mosquera, Arboleda y Misiones se ha publicado el total de las mismas en el portal web Institucional así:
Fondo Sergio Arboleda Pombo: dos (2) Tomos
Fondo Misiones: Un (1) Tomo.
FondoTomás Cirpiano de Mosquera: Veintidós (22) Tomos.
Avance 100%
Ver link: http://www.unicauca.edu.co/versionP/Servicios/Archivo%20Hist%C3%B3rico/Cat%C3%A1logo</t>
  </si>
  <si>
    <t xml:space="preserve">Con oficio 8.7.13-92.8/16, del 12/09/2022, dirigido a la División de Tecnologías de la Información y las Comunicaciones, se solicita por la directora del Archivo Histórico la actualización de la página web de Archivo en lo relacionado con los catálogos: Fondo Antiguo Archivo Central del Cauca, Catálogo de República y Fondo General Carlos Albán Estudian.
Igualmente, solicita conservar la información de los demás documentos disponibles en la página
</t>
  </si>
  <si>
    <t>Los Catálogos de los fondos Tomas Cipriano de Mosquera, Julio Arboleda y                                                                                                                                                                                                                                                   Misiones digitalizados estan publicados en el portal en Institucional.</t>
  </si>
  <si>
    <t>Construcción del protocolo de consulta de los documentos digitalizados</t>
  </si>
  <si>
    <t>Procedimiento de consulta para acceso de los usuarios a los documentos históricos digitalizados documentado.</t>
  </si>
  <si>
    <t>Dirección Centro de Investigaciones José Ma Arboleda Llorente, Área de gestión Documental y Centro de Gestión de la calidad.</t>
  </si>
  <si>
    <t>Actas de reunión para la construcción del procedimiento de consulta por parte de los usuarios para los documentos digitalizados.
Avances de la construcción del documento para consulta de imágenes digitales del Centro de Investigaciones Históricas José María Arboleda LLorente.</t>
  </si>
  <si>
    <t>La Institución cuenta con el Protocolo para acceder a imágenes digitalizadas Centro de Investigaciones Historicas "José María Arboleda Llorente", con código PM-FO-4.5-PT-1. publicado en el portal Web Institucional -Banner "programa Lvmen"
Avance 100%
Anexo Denominado: "H3 ACCIÓN 4 M2 PROTOCOLO"
Se remiten para el seguimiento del periodo de enero a julio de 2024 las siguientes archivos en pdf como evidencias:
- H 3 ACCION 4 M2 Y H4 ACCION 5 M1 CORREO SOLICITUD DOCUMENTOS DIGITALIZADOS 1
- H 3 ACCION 4 M2 Y H4 ACCION 5 M1 CORREO SOLICITUD DOCUMENTOS DIGITALIZADOS 2
- H4 ACCION 4 M1 SIG ACC 7422 Civil III 19h
- H4 ACCION 4 M1 NOTARIA 1856 FF 821V A 826R</t>
  </si>
  <si>
    <t>La Institución cuenta con el Protocolo para acceder a imágenes digitalizadas Centro de Investigaciones Históricas "José María Arboleda Llorente"</t>
  </si>
  <si>
    <t>Procesos de Microfilmación y Digitalización. No se realiza proceso de foliación y sellado de documentos, según se observó en algunas imágenes digitalizadas, actividad que debe ser previa a la captura de imágenes, a fin de garantizar la seguridad de los documentos</t>
  </si>
  <si>
    <t xml:space="preserve">Realizar las actividades de  foliación y sellado de documentos al proceso de digitalización y/o microfilmación a los imágenes de los documentos. </t>
  </si>
  <si>
    <t>Foliar y sellar las imágenes digitalizadas</t>
  </si>
  <si>
    <t>Imágenes digitalizadas foliadas y selladas</t>
  </si>
  <si>
    <t>Dirección Centro de Investigaciones José Ma Arboleda Llorente y funcionarios responsables del proceso de digitalización</t>
  </si>
  <si>
    <t>Reporte en el que se pueda verificar las imágenes foliadas y selladas de los documentos digitalizados.</t>
  </si>
  <si>
    <t>Al momento de la visita se evidenció el sellado y foliación de las imágenes digitalizadas en el marco del convenio entre la Fundación Neogranadina y la Universidad del Cauca.
Teniendo en cuenta que el archivo digital pesa 170 gb aproximadamante, se determinó enviar una muestra aleatoria
Ver carpeta denominada "H 4 ACCIÓN 5 M1"
En el portal web Institucional, catálogo del fondo Antiguo Archivo Central del Cauca se puede verificar los documentos que cuentan con "copia digital":
http://www.unicauca.edu.co/versionP/Servicios/Archivo%20Hist%C3%B3rico/Cat%C3%A1logo
En reunión conjunta con el AGN, este requirió a la Universidad informar en el siguiente informe de avance del PMA, lo sucedido con el convenio con la Fundación Neogranadina y la adquisición del escáner. Igualmente, se debe informar el volumen de la información digitalizada con respecto al universo de los documentos históricos, identificando cada fondo, sin enviar los pantallazos que el AGN ya posee.
El AGN indicó, que no existe obligatoriedad de digitalizar todas sus imágenes. Sin embargo, lo recomendó para consulta y salvaguarda, precaviendo el deterioro por la manipulación y afectación por factores externos de los documentos históricos.
Por lo anterior, se envía un informe detallado sobre las condiciones en que la Fundación Neogranadina digitalizó las imágenes del Archivo Hstórico de la Universidad del Cauca, en el cual se explica que del universo total de los documento del Fondo Antiguo Archivo Cental del Cauca se ha digitalizado un 5%; en dicho documento también se explica el estado en que se encuentra el proceso de digitalización adicional a este PMA
Ver PDF titulado "H 4 ACCIÓN 5 M1 INFORME NEOGRANADINA"
Se remiten para el seguimiento del periodo de enero a julio de 2024 las siguientes archivos en pdf como evidencias:
- H 3 ACCION 4 M2 Y H4 ACCION 5 M1 CORREO SOLICITUD DOCUMENTOS DIGITALIZADOS 1
- H 3 ACCION 4 M2 Y H4 ACCION 5 M1 CORREO SOLICITUD DOCUMENTOS DIGITALIZADOS 2
- H4 ACCION 4 M1 SIG ACC 7422 Civil III 19h
- H4 ACCION 4 M1 NOTARIA 1856 FF 821V A 826R</t>
  </si>
  <si>
    <t xml:space="preserve">Al momento de la visita se evidenció el sellado y foliación de las imágenes digitalizadas en el marco del convenio entre la Fundación Neogranadina y la Universidad del Cauca.
Teniendo en cuenta que el archivo digital pesa 170 gb aproximadamante, se determinó enviar al AGN una muestra aleatoria (Ver carpeta denominada "H 4 ACCIÓN 5 M1")
</t>
  </si>
  <si>
    <t>La Universidad cuenta con Imágenes digitalizadas, foliadas y selladas.</t>
  </si>
  <si>
    <t xml:space="preserve"> INFORME 2.6-52.18/07 del 2020 EVALUACIÓN AL PROCEDIMIENTO DE RECONOCIMIENTO Y
 LEGALIZACIÓN DE AVANCES</t>
  </si>
  <si>
    <r>
      <rPr>
        <sz val="11"/>
        <color rgb="FF000000"/>
        <rFont val="Arial"/>
        <family val="2"/>
      </rPr>
      <t xml:space="preserve">El Plan se reformuló en el 2021, ya que el suscrito no tenía previstas acciones de mejora. 
Se ampliaron las fechas de finalización del Plan de Mejoramiento, hasta el 31/12/2024, en atención a la solicitud 5-55.6/0528 del 25/07/2024 de la Vicerrectoría Administrativa.
En el seguimiento del II semestre del 2024, la División de Gestión Financiera presentó justificación para la ampliación de su actividad pendiente, hasta el 30/06/2025. Por su parte, la Vicerrectoría Administrativa no reportó evidencias ni solicitó ampliación. 
Con oficio 5-55.6/163 del 21/02/2025 la Vicerrectoría Administrativa solicitó ampliación para las actividades a su cargo hasta el 30/06/2025. 
La División de Gestión Financiera solicitó ampliación para la actividad a su cargo hasta el 15/12/2025, oficio 5.2-55.6/0451 del 21/07/2025.
La Vicerrectoría Administrativa solicita ampliación hasta el 24/12/2025 de las actividades a su cargo ( Oficio 5-55.6/0708 del 13/08/2025)
</t>
    </r>
    <r>
      <rPr>
        <b/>
        <sz val="11"/>
        <color rgb="FF000000"/>
        <rFont val="Arial"/>
        <family val="2"/>
      </rPr>
      <t xml:space="preserve">La División de Gestión Financiera solicitó ampliación para la actividad a su cargo hasta el 30/06/2026, oficio 5.2-55.6/0037 del 22/01/2026.
La Vicerrectoría Administrativa solicita ampliación hasta el 30/06/2026 de las actividades a su cargo ( Oficio 5-55.6/0064 del 26/01/2026)
</t>
    </r>
  </si>
  <si>
    <t>El estatuto financiero y presupuestal Acuerdo 051 de 2007 Art. 75 hay incumplimento al autorizarse avances para gastos no justificados o sin motivarse el carácter de urgencia, como tambien las legalizaciones se realizan por fuera del término fijado.</t>
  </si>
  <si>
    <t>Desactualización de la reglamentación que hace referencia al otorgamiento y legalización de los avances</t>
  </si>
  <si>
    <t>Modificación y ajuste de la Resolución 726 de 2013</t>
  </si>
  <si>
    <t>Revisión y actualización de la Resolución 726 de 2013 por el cual se reglamenta el procedimiento para el otorgamiento y legalización de avances concedidos a los funcionarios de la Universidad del Cauca</t>
  </si>
  <si>
    <t>Resolución actualizada</t>
  </si>
  <si>
    <t>Vicerrector Administrativo</t>
  </si>
  <si>
    <t xml:space="preserve">La efectividad será medida cuando la actividad supere el 90% de avance. </t>
  </si>
  <si>
    <t>La Resolución 726 de 2013 que reglamenta el procedimiento para el otorgamiento y legalización de avances se aplica parcialmente respecto de las exigencias de la aprobación, ejecución y legalización del gasto; entre otros porque el formato para la solicitud de avance PA-GA-5-FOR 23, actualizado el 25 de septiembre de 2019 no atempera su estructura a las exigencias del trámite de aprobación del gasto.</t>
  </si>
  <si>
    <t>Modificación y ajuste del Formato PA-GA-5-FOR 23 con el fin de aplicar las exigencias de la aprobación, ejecución y legalización del gasto.</t>
  </si>
  <si>
    <t>Modificación y ajuste Formato PA-GA-5-FOR 23.</t>
  </si>
  <si>
    <t>Formato actualizado</t>
  </si>
  <si>
    <t>La actividad presenta efectividad del 66%, por: 
1. Promedio eficacia y eficiencia 74%: La actividad alcanzó el 90% de avance, sin embargo, incumplió con el tiempo de finalización programado.
2. Gestión del 80%:  El Formato fue ajustado,  sin embargo,  la VADM informa que su publicación queda "sujeta a la aprobación la versión final de la Resolución 726 del 2013".
3. Impacto del 60%: Pendiente la publicación del formato.</t>
  </si>
  <si>
    <t xml:space="preserve">El procedimiento “Legalización de Comisión y Avance” PA-GA-5.2-PR-7 V:5 del 2016 presenta debilidades en la documentación; por cuanto no integra el ciclo completo para el trámite, faltan actividades, no prevé controles necesarios y efectivos, el responsable que se designa ejerce una función de revisión de comprobantes y realizar los registros. Del análisis del procedimiento, puede concluirse que la revisión de los soportes no se realiza sobre los criterios que los reglamentan, los de austeridad </t>
  </si>
  <si>
    <t>Desactualización de la normatividad y de los procedimientos</t>
  </si>
  <si>
    <t>Actualización y mejoramiento del procedimiento  PA-GA-5.2-PR-7 Legalización de Comisión y Avance, con el fin de integrar el ciclo completo del tramite de avances y prever los controles  efectivos en la revisión de los comprobantes que soportan el gasto.</t>
  </si>
  <si>
    <r>
      <rPr>
        <sz val="11"/>
        <color rgb="FF000000"/>
        <rFont val="Arial"/>
        <family val="2"/>
      </rPr>
      <t xml:space="preserve">Revisión y actualización del procedimiento PA-GA-5.2-PR-7 </t>
    </r>
    <r>
      <rPr>
        <i/>
        <sz val="11"/>
        <color rgb="FF000000"/>
        <rFont val="Arial"/>
        <family val="2"/>
      </rPr>
      <t>Legalización de Comisión y Avance</t>
    </r>
  </si>
  <si>
    <t>Procedimiento actualizado</t>
  </si>
  <si>
    <t xml:space="preserve">Profesional especializado Divión Gestión Financiera </t>
  </si>
  <si>
    <t xml:space="preserve">La actividad registra avance del 50% si condiciones para valorar su efectividad, sin embargo, la OCI con base en las evidencias determina:
Las modificaciones subsanan  parcialmente las debilidades determinadas en la evaluación, debido a:
 - Se mantiene la debilidad en el control a la extemporanidad  de la legalización y a la permanencia de los recursos en el funcionario titular del avance, por tiempos superiores a los autorizados.
 - Sin establecer los responsables de aplicar las directrices sobre la extemporanidad  de la legalización y a la permanencia de los recursos, con base en la  Resolución 726/2013. 
 - Sin aplicar controles a la legalización del avance por el beneficiario titular del avance.   </t>
  </si>
  <si>
    <t>El procedimiento “autorización y aprobación de los Avances y procedimientos” PA-GA-5-PR-7 V:3 del 2015 presenta debilidades en la documentación.</t>
  </si>
  <si>
    <r>
      <t>Actualización y mejoramiento del procedimiento PA-GA-5-PR-7</t>
    </r>
    <r>
      <rPr>
        <i/>
        <sz val="11"/>
        <color theme="1"/>
        <rFont val="Arial"/>
        <family val="2"/>
      </rPr>
      <t xml:space="preserve"> autorización y aprobación de los avances y procedimiento, </t>
    </r>
    <r>
      <rPr>
        <sz val="11"/>
        <color theme="1"/>
        <rFont val="Arial"/>
        <family val="2"/>
      </rPr>
      <t>con el fin de integrar el ciclo completo del tramite de avances y prever los controles  efectivos en la revisión de los comprobantes que soportan el gasto.</t>
    </r>
  </si>
  <si>
    <r>
      <rPr>
        <sz val="11"/>
        <color rgb="FF000000"/>
        <rFont val="Arial"/>
        <family val="2"/>
      </rPr>
      <t>Revisión y actualización del procedimiento PA-GA-5-PR-7</t>
    </r>
    <r>
      <rPr>
        <i/>
        <sz val="11"/>
        <color rgb="FF000000"/>
        <rFont val="Arial"/>
        <family val="2"/>
      </rPr>
      <t xml:space="preserve">  autorización y aprobación de los avances y procedimientos</t>
    </r>
  </si>
  <si>
    <t xml:space="preserve">La actividad registra avance del 70%  si condiciones para valorar su efectividad, sin embargo, la OCI con base en las evidencias determina que aún se requiere ajustar algunas actividades y controles, en lo referente a:
1. Se deben definir todas las actividades necesarias, que sean consecuentes y que articulen a todos los responsables que intervienen. 
2. Los puntos de control deben evidencir los resultados de la aplicación de las actividades.
</t>
  </si>
  <si>
    <t>Reiterados casos de extemporaneidad en la legalización de los avances</t>
  </si>
  <si>
    <t xml:space="preserve"> Faltan criterios en los procedimientos y aplicación parcial de los controles</t>
  </si>
  <si>
    <t>Diseño y aplicación de estrategias a fin de atender la extemporaneidad en la legalzación de avances.</t>
  </si>
  <si>
    <t xml:space="preserve">Aplicación de estrategias:
Entrega de volante informativo donde se dan a conocer los plazos establecidos para la legalización, se entrega junto con el cheque. 
Notificación de la extemporaneidad en la legalización mediante oficio enviado al correo personal del responsable y al correo de la dependencia en la cual labora. </t>
  </si>
  <si>
    <t>Estrategias definidas</t>
  </si>
  <si>
    <t>Oficios de entrega del volante informativo y evidencia de retención de salarios de la vigencia 2022.</t>
  </si>
  <si>
    <t>Mediante oficio 5.2-52.2/067 del 13/06/2022, la División de Gestión Financiera remitió  Oficios de notificación de retención de salarios de los meses de marzo y abril de 2022.
La OCI realizó una verificación a través del Sistema Finanzas Plus a los terceros que la División de Gestión Financiera retuvo el salario, verificando que los avances ya se encuentran legalizados, sin embargo, ésta se hizo efectiva después de la retención de salario.
OCI: Se define y aplica la estrategia propuesta para atender la extemporaneidad en la legalización.</t>
  </si>
  <si>
    <t>La actividad presenta efectividad del 57%, por: 
1. Promedio eficacia y eficiencia 50%: La actividad se cumplió en 100%, pero no se cumplió dentro del tiempo programado.
2. Gestión del 70%: si bien el oficio de notificación de extemporaneidad remitido por la División de Gestión Financiera a los beneficiarios de los avances, es parcialmente efectivo para la legalización, la retención de nómina cuenta con mayor efectividad, ya que se evidencia que los terceros realizaron la legalización del avance en fechas posteriores a la retención, pero la estrategia no se encuentra documentada. 
3. Impacto del 50%: Se actualizó el instructivo para legalización de avances, con el que se observa mayor efectividad.</t>
  </si>
  <si>
    <t>Debilidad en la idoneidad de los soportes de legalizacion del gasto</t>
  </si>
  <si>
    <t xml:space="preserve"> Sin restricciones en monto y criterios para su utilización</t>
  </si>
  <si>
    <r>
      <t xml:space="preserve">Revisión y actualización del formato PA-GA-5.2-FOR-5 </t>
    </r>
    <r>
      <rPr>
        <i/>
        <sz val="11"/>
        <color theme="1"/>
        <rFont val="Arial"/>
        <family val="2"/>
      </rPr>
      <t>Comprobante de pago</t>
    </r>
    <r>
      <rPr>
        <sz val="11"/>
        <color theme="1"/>
        <rFont val="Arial"/>
        <family val="2"/>
      </rPr>
      <t xml:space="preserve"> y establecer los criterios de su utilización a fin de que los documentos anexos a este, sean soporte suficiente y necesario para su legalización.</t>
    </r>
  </si>
  <si>
    <t>Revisión y actualización del formato PA-GA-5.2-FOR-5 Comprobante de pago, a fin de establecer controles para la utilización.</t>
  </si>
  <si>
    <t>Formato PA-GA-5.2-FOR-5 Comprobante de pago, Versión 2 del 18-05-2021, publicado en LVMEN.</t>
  </si>
  <si>
    <t>Mediante oficio 5.2-52.2/042 del 26/11/2021, la División de Gestión Financiera remitió soportes de la legalización de un avance, cumpliendo con la Unidad de medida.</t>
  </si>
  <si>
    <t xml:space="preserve">La actividad presenta efectividad del 90%, por: 
1. Promedio eficiencia y eficacia: Alcanzó un avance del 100% y cumplió con el tiempo programado. 
2. Gestión del 100%: Se ajustó e implementó el formato, dando cumplimiento a la acción de mejora. 
3. Impacto 70%: El formato continúa en Versión 2, ya que no ha requerido mejoras. </t>
  </si>
  <si>
    <t>UNIDAD DE SALUD</t>
  </si>
  <si>
    <t>Jefe OCI</t>
  </si>
  <si>
    <t>Reformulación Plan de mejoramiento Evaluación al Talento Humano de la Unidad de Salud derivado del informe 23 de 2019 y complementario No.011-2025</t>
  </si>
  <si>
    <t>Suscrito</t>
  </si>
  <si>
    <t>El Plan se encuentra se reformuló recientemente.</t>
  </si>
  <si>
    <r>
      <t>Gestión
(</t>
    </r>
    <r>
      <rPr>
        <sz val="11"/>
        <color rgb="FFFFFFFF"/>
        <rFont val="Arial"/>
        <family val="2"/>
      </rPr>
      <t>% subsana la causa y hallazgo</t>
    </r>
    <r>
      <rPr>
        <b/>
        <sz val="11"/>
        <color rgb="FFFFFFFF"/>
        <rFont val="Arial"/>
        <family val="2"/>
      </rPr>
      <t>)</t>
    </r>
  </si>
  <si>
    <t>El acuerdo 010 de 2010 presenta diversas debilidades que afectan la coherencia normativa en relación con la unidad de salud.</t>
  </si>
  <si>
    <t xml:space="preserve">
Falta de actualización y armonización normativa; por inexistencia de revisión periódica</t>
  </si>
  <si>
    <t xml:space="preserve">
Actualizar y armonizar el Acuerdo que reglamenta el funcionamiento de la Unidad de Salud, que permita garantizar la  coherencia normativa. </t>
  </si>
  <si>
    <t>Conformar equipo de trabajo (juridico - administrativo)</t>
  </si>
  <si>
    <t>Equipo técnico conformado</t>
  </si>
  <si>
    <t xml:space="preserve">
Directora</t>
  </si>
  <si>
    <t>Talento Humano, Recursos Físicos, Recursos Financieros</t>
  </si>
  <si>
    <t>Actas de reuniones equipo técnico- acta de reunión equipo</t>
  </si>
  <si>
    <t xml:space="preserve"> Consolidar propuesta de ajuste normativo</t>
  </si>
  <si>
    <t>Propuesta de acuerdo superior documentada.</t>
  </si>
  <si>
    <t>Directora</t>
  </si>
  <si>
    <t>Documento de propuesta de acuerdo superior en sus diferentes versiones</t>
  </si>
  <si>
    <t>Gestionar la revision de la propuesta por parte de la oficina juridica de la universidad del cauca.</t>
  </si>
  <si>
    <t xml:space="preserve">Gestiones realizadas </t>
  </si>
  <si>
    <t>Talento Humano, Recursos Físicos</t>
  </si>
  <si>
    <t>Registros de gestión solicitada</t>
  </si>
  <si>
    <t>Presentar proyecto actualizado al Consejo de salud</t>
  </si>
  <si>
    <t xml:space="preserve">
Proyecto presentado al consejo de salud</t>
  </si>
  <si>
    <t xml:space="preserve">
Acta Consejo Salud donde se evidencie la inclusión del proyecto de acuerdo para debate</t>
  </si>
  <si>
    <t xml:space="preserve">El Decreto 2489/2006 del Departamento Administrativo de la Función Pública vigente sobre nomenclatura y clasificación se encuentra inaplicado, por lo que la planta de personal permanece desactualizada. </t>
  </si>
  <si>
    <t>Falta de seguimiento y control en la aplicación de las disposiciones internas y normativas, lo que ha generado la inaplicación del Decreto 2489 de 2006, un desfase entre los acuerdos vigentes y la planta real de personal, así como la carencia de un manual de funciones debidamente reglamentado.</t>
  </si>
  <si>
    <t xml:space="preserve">Aplicar el Decreto 2489/2006 y actualizar la planta de personal con la  aprobación del manual de funciones  </t>
  </si>
  <si>
    <t>Revisar y clasificar con la nomenclatura de los cargos definidos en la planta de personal de acuerdo con la normatividad.</t>
  </si>
  <si>
    <t xml:space="preserve">
Nomenclatura de cargos revisada,  clasificada y ajustada</t>
  </si>
  <si>
    <t>Equipo Técnico
Directora</t>
  </si>
  <si>
    <t>Acuerdo de aprobación de planta por consejo superior</t>
  </si>
  <si>
    <r>
      <t xml:space="preserve">Elaborar </t>
    </r>
    <r>
      <rPr>
        <sz val="11"/>
        <color rgb="FF000000"/>
        <rFont val="Arial Narrow"/>
        <family val="2"/>
      </rPr>
      <t xml:space="preserve"> documento </t>
    </r>
    <r>
      <rPr>
        <sz val="11"/>
        <rFont val="Arial Narrow"/>
        <family val="2"/>
      </rPr>
      <t xml:space="preserve"> de propuesta de actualización de planta.</t>
    </r>
  </si>
  <si>
    <t xml:space="preserve">
Propuesta de actualización planta elaborada</t>
  </si>
  <si>
    <t>Equipo Técnico
Directora
Oficina Juridica</t>
  </si>
  <si>
    <t xml:space="preserve">
Documento de propuesta</t>
  </si>
  <si>
    <t>El Acuerdo 01/2005 ratificado por el Consejo Superior en Acuerdo 021/2005, fijó la Planta en 39 cargos, con lo que presenta diferencias frente al número de cargos, denominación y grados.</t>
  </si>
  <si>
    <t>Se ha desnaturalizado el empleo público por traslado de un cargo de apoyo médico-asistencial a apoyo administrativo, Técnico Operativo 4080-09 a 3132-09 sin aprobación formal.</t>
  </si>
  <si>
    <t xml:space="preserve">Gestionar la revisión juridica de la propuesta de ajuste del manual de funciones </t>
  </si>
  <si>
    <t xml:space="preserve">
Revisión jurídica de la propuesta gestionada</t>
  </si>
  <si>
    <t>Envío de propuesta a la oficina juridica</t>
  </si>
  <si>
    <t>Se consideran en nómina cinco (5) empleos sin aprobación oficial: Profesional Universitario 2044-10, Técnico Operativo 3132-09, Auxiliar de Servicios Asistenciales 5042 – 16 y 2 Auxiliares Administrativos 5120-10 (CP Art. 122.</t>
  </si>
  <si>
    <t>No se  evidenció un Manual de funciones y competencias aprobado por el consejo superior, como lo establece el numeral 7 del articulo 15 del acuerdo 010 de 2010.
El documento contentivo del manual fue aprobado por Acuerdo 002 de 2016 del Consejo de Salud, siendo de competencia del Consejo Superior (Acuerdo 010 de 2010, Art.15 num.7), por lo que los requisitos y funciones de la Unidad de Salud carecen de una reglamentación interna válida y vinculante. Se evidenció asignación de funciones mediante oficios de la Dirección, desempeño de funciones y actividades basado en la costumbre La propuesta de un nuevo Manual de funciones, construido en el año 2016 no obedece a lineamientos metodológicos del Decreto 1083 de 2015</t>
  </si>
  <si>
    <t>Presentar propuesta al consejo de salud y a la división de  talento humano de la Universidad del Cauca</t>
  </si>
  <si>
    <t xml:space="preserve">
Propuesta presentada </t>
  </si>
  <si>
    <t xml:space="preserve">Acta de aprobación </t>
  </si>
  <si>
    <t xml:space="preserve">A la deficiencia de personal de apoyo a los procesos administrativos (P. ej Subdirección Financiera) se suma la provisión de algunos empleos y la asignación de funciones con perfiles ajenos a la naturaleza del cargo, a las necesidades y funciones (Decreto 1083 de 2015 artículo 2.2.12.2), lo que afecta a los procesos. </t>
  </si>
  <si>
    <t>La Unidad no cuenta con norma especial que regule la gestión humana, y los Acuerdos Superiores 006 y 007 de 2006 de 2007 vigentes en la materia para la Universidad del Cauca, no se aplican con sujeción al Acuerdo 010 de 2010 Par. 1 Art. 26; tampoco el Decreto 1083 de 2015 en sus nuevas dinámicas</t>
  </si>
  <si>
    <t xml:space="preserve">
Ausencia de planeación estratégica según estructura funcional actual de la unidad de salud, por desactualización normativa interna </t>
  </si>
  <si>
    <t xml:space="preserve">Articulación con la Unidad 1 en  la Gestión Estratégica del Talento Humano, actualizando y aplicando las  normas que corresponden </t>
  </si>
  <si>
    <t>Revisión del acuerdo 010 de 2010</t>
  </si>
  <si>
    <t xml:space="preserve">
Acuerdo 010 de 2010 revisado</t>
  </si>
  <si>
    <t>Actas de reunión</t>
  </si>
  <si>
    <t xml:space="preserve">Revisar la normativa aplicable sobre gestión del Talento humano </t>
  </si>
  <si>
    <t xml:space="preserve">
Normativa aplicable revisada </t>
  </si>
  <si>
    <t>Ausencia de Gestión Estrategica de Talento Humano, lo que puede impactar en la imagen institucional y acarrear incumplimientos legales.</t>
  </si>
  <si>
    <t xml:space="preserve">Formular el Plan de acción de acuerdo a los criterios definidos en la revisión normativa que permita gestionar y establecer el cumplimiento de los lineamientos aplicables en Gestión Estratégica de Talento Humano para la Unidad </t>
  </si>
  <si>
    <t>Plan de acción formulado</t>
  </si>
  <si>
    <t xml:space="preserve">Plan de acción </t>
  </si>
  <si>
    <t>No se ha adoptado los criterios normativos a aplicar en el manejo de la Gestión Humana de la Unidad de Salud de acuerdo a los procesos de la Universidad del Cauca. La UDS no ha adoptado los Acuerdos 006 y 007 de 2006 en su totalidad.</t>
  </si>
  <si>
    <t xml:space="preserve">Aplicar de los criterios definidos sobre Gestión del TH en la Unidad de acuerdo al plan de acción establecido </t>
  </si>
  <si>
    <t xml:space="preserve">Criterios implementados </t>
  </si>
  <si>
    <r>
      <t>Registros fotograficos, socializaciones, acta, listados de asistencia, plan estrategico TH(</t>
    </r>
    <r>
      <rPr>
        <i/>
        <sz val="11"/>
        <rFont val="Arial Narrow"/>
        <family val="2"/>
      </rPr>
      <t>si hay lugar a ello</t>
    </r>
    <r>
      <rPr>
        <sz val="11"/>
        <rFont val="Arial Narrow"/>
        <family val="2"/>
      </rPr>
      <t>)</t>
    </r>
  </si>
  <si>
    <t>Sin adopción del Modelo de operación por procesos, el Organigrama contempla una Jefatura Financiera y áreas que no cuentan con aprobación oficial, lo que resta claridad a su quehacer, P. ej: el Área de Trabajo Social dependiente de la Subdirección Científica orienta actividades principales de afiliación, marginada de las que incumben a programas y políticas de bienestar y desarrollo social de los usuarios; Área de Sistemas, Área de Contratación, Área de presupuesto, Área de Auditoría de Cuentas y Recobros, Área de Almacén, Tesorería y Oficina de Atención al Usuario, a los cuales se asignan empleados y contratistas</t>
  </si>
  <si>
    <t>Ausencia de una aprobación formal del organigrama y de una estructura organizacional claramente definida, acorde con las funciones y responsabilidades que la Unidad de Salud debe cumplir en su doble rol de asegurador e IPS</t>
  </si>
  <si>
    <t xml:space="preserve"> Definir la estructura organizacional con el fin de identificar procesos y funciones de cada uno de los roles</t>
  </si>
  <si>
    <t xml:space="preserve">Proponer estructura organizacional, manual de procesos y procedimientos </t>
  </si>
  <si>
    <t xml:space="preserve">
Estructura organizacional, manual de procesos y procedimientos propuesta</t>
  </si>
  <si>
    <t xml:space="preserve">Equipo técnico designado
Directora  </t>
  </si>
  <si>
    <t>Documento de la propuesta de la estructura organizacional y mapa de los procesos</t>
  </si>
  <si>
    <t xml:space="preserve">Socializar propuesta de estructura organizacional, manual de procesos y  procedimientos operaciones  ante  la autoridad competente para su aprobación e implementación </t>
  </si>
  <si>
    <t xml:space="preserve">
Propuesta de estructura organizacional, manual de procesos y procedimientos socializada</t>
  </si>
  <si>
    <t>Equipo técnico designado Directora</t>
  </si>
  <si>
    <t xml:space="preserve">Documentos aprobados e implementados </t>
  </si>
  <si>
    <t>la OCI no evidenció la existencia de un documento que contenga un estatuto de contratación específico para la Unidad de salud, como lo dispone en el numeral 3 del artículo 15 y en el artículo 25, del acuerdo superior 010 de 2010.</t>
  </si>
  <si>
    <t>Ausencia de estatuto de contratación especifico para la Unidad de salud</t>
  </si>
  <si>
    <t>Adopción de un estatuto de contratación para la Unidad de salud (064)</t>
  </si>
  <si>
    <t>Gestionar ante la autoridad competente la aprobación del documento de estatuto de contratación</t>
  </si>
  <si>
    <t xml:space="preserve">
Aprobación del documento de estatuto de contratación gestionada</t>
  </si>
  <si>
    <t>Consejo superior</t>
  </si>
  <si>
    <t>Acto adimistrativo de adopción de estatuto de contratación de la Unidad de Salud aprobado</t>
  </si>
  <si>
    <t>Cuando se presentan en forma permanente durante algunos períodos, se solicitan por el empleado al Jefe Financiero, quien avala como reconocimientos posteriores a su causación para la firma de la Dirección, en contravía del Decreto 1042 de 1978 Art. 33 y ss, y el Acuerdo interno 007 del 2006 que exige requisitos previos.Las horas extras y recargos nocturnos ocasionales se reconocen con días compensatorios.</t>
  </si>
  <si>
    <t xml:space="preserve">
Falta de control previo y validación sobre la autorización de horas extras, así como la practica informal de valores ya causados  ausencia de supervisión en la cantidad de horas efectivamente pagadas. -</t>
  </si>
  <si>
    <t xml:space="preserve">Establecer un procedimiento con controles y flujo de responsabilidades claras en la autorización y reconocimiento de pago horas extras </t>
  </si>
  <si>
    <t>Establecer e implementar el procedimiento para el pago, reconocimiento de horas extras, incorporando los correspondientes controles</t>
  </si>
  <si>
    <t>Procedimiento implentado</t>
  </si>
  <si>
    <t>Jefe financiero y administrativo</t>
  </si>
  <si>
    <t>Procedimiento documentado</t>
  </si>
  <si>
    <t xml:space="preserve">Socializar con el personal el procedimiento e implementarlo </t>
  </si>
  <si>
    <t xml:space="preserve">
Procedimiento socializado</t>
  </si>
  <si>
    <t>Acta de socialización o
Listado asistencia o
Correos masivos</t>
  </si>
  <si>
    <t xml:space="preserve">Se evidencia contratación de personal de apoyo administrativo y asistencial con asignación de funciones permanentes vinculados en forma consecutiva, 2017 – 2019. </t>
  </si>
  <si>
    <t>Desconocimiento en la contratación del personal de apoyo para realizar actividades que sean especificas y no se entiendan como funciones en el marco de los objetos contractuales</t>
  </si>
  <si>
    <t xml:space="preserve">Establecer claramente en el Formato de solicitud de contratación establecido PA-GA-5-FOR-38 en su numeral 2 -Justificación de conveniencia y oportunidad la necesidad clara y en su numeral 4 -actividades, definir de manera el alcance de las mismas, verificando que no se asignen funciones que estén ejercidas por el personal de planta </t>
  </si>
  <si>
    <t xml:space="preserve">
Estructurar el formato PA-GA-5-FOR-38, definiendo de manera clara y detallada las condiciones mínimas que debe contener, de acuerdo con las necesidades específicas de la Unidad para la gestión de los CPS.</t>
  </si>
  <si>
    <t xml:space="preserve">
Formato  PA-GA-5-FOR-38 estructurado con condiciones mínimas.</t>
  </si>
  <si>
    <t xml:space="preserve">Directora y apoyo juridico </t>
  </si>
  <si>
    <t xml:space="preserve">FOR -38 propuesto </t>
  </si>
  <si>
    <t xml:space="preserve">Implementación del  PA-GA-5-FOR-38  en la contratación del personal de apoyo que se vincula a la Unidad de Salud </t>
  </si>
  <si>
    <t xml:space="preserve">Muestra aleatoria de la CPS </t>
  </si>
  <si>
    <t xml:space="preserve">Contratos de prestación de servicios con el FOR-38 debidamente  implementado y justificado </t>
  </si>
  <si>
    <t xml:space="preserve">
La Unidad de Salud ha identificado situaciones que impactan de manera desfavorable la convivencia y el bienestar del equipo de trabajo que afectan el clima laboral.</t>
  </si>
  <si>
    <t>Falta de implementación del manual de funciones.                                              -Deficiencia en la de regulación al momento de llevar a cabo la contratación o nombramiento del personal - Falta de procesos de gestión del talento humano de la Universidad del Cauca -Falta de implementación de un plan de acción frente a resultados negativos</t>
  </si>
  <si>
    <t>Diseñar e implementar un Plan de Fortalecimiento del Clima Laboral y Convivencia Institucional, orientado a mejorar la comunicación interna, gestionar adecuadamente los conflictos y promover un ambiente laboral respetuoso, participativo y saludable.</t>
  </si>
  <si>
    <t>Realizar un diagnóstico detallado del clima laboral</t>
  </si>
  <si>
    <t xml:space="preserve">Diagnóstico de clima laboral realizado </t>
  </si>
  <si>
    <t xml:space="preserve">
Dirección - División talento Humano</t>
  </si>
  <si>
    <t xml:space="preserve">Diagnóstico realizado </t>
  </si>
  <si>
    <t>Capacitar al equipo en resolución de conflictos y comunicación asertiva.</t>
  </si>
  <si>
    <t xml:space="preserve">Capacitaciones realizadas </t>
  </si>
  <si>
    <t>Dirección-Equipo unidad  de salud- División de la gestion del talento humano de la Universidad del Cauca</t>
  </si>
  <si>
    <t>listados de asistencia</t>
  </si>
  <si>
    <t>Implementar estrategias de bienestar laboral</t>
  </si>
  <si>
    <t>Estrategias implementadas</t>
  </si>
  <si>
    <t>Actas reunion/correos/listados asistencia/ registro fotografico</t>
  </si>
  <si>
    <t>Si bien se evidencia una respuesta formal a los derechos de petición presentados, se encuentran deficiencias en términos de oportunidad y claridad limitan la eficacia de la gestión institucional y comprometen el cumplimiento del derecho fundamental de petición consagrado en el artículo 23 de la constitución política
Persisten deficiencias significativas en cuanto a la oportunidad y completitud de las respuestas a los derechos de petición. Se identificaron demoras que contravienen los plazos establecidos en la normativa vigente y, en algunos casos, se entregaron respuestas parciales, repetitivas o evasivas, que no abordan de manera clara ni concluyente los problemas planteados. Esta situación afecta la eficacia en la gestión institucional y la garantía del derecho fundamental de petición, conforme lo dispone el artículo 23 de la Constitución Política.</t>
  </si>
  <si>
    <t>Deficiencias en el seguimiento y en la oportunidad y completitud de respuestas a peticiones.</t>
  </si>
  <si>
    <t>Fortalecer el proceso de gestión de PQRS estableciendo mayores controles en concordancia con los plazos establecidos y  a la normatividad interna establecida.</t>
  </si>
  <si>
    <t xml:space="preserve">Socializar con la dependencia encargada lo dispuesto en la Resolución R -141 -2019 y en la Circular Externa 00008 del 14 de septiembre de 2018 expedida por la Superintendencia Nacional de Salud </t>
  </si>
  <si>
    <t xml:space="preserve">Socializacion realizada </t>
  </si>
  <si>
    <t xml:space="preserve">Dirección </t>
  </si>
  <si>
    <t>Correo, comunicación, circular</t>
  </si>
  <si>
    <t>Realizar un seguimiento continuo al sistema de control y trazabilidad, para monitorear en tiempo rea  el estado de cada solicitud y alertar sobre plazos próximos a vencerse.</t>
  </si>
  <si>
    <t xml:space="preserve">
Seguimiento continuo realizado </t>
  </si>
  <si>
    <t>dependencia encargada trámite PQRSF</t>
  </si>
  <si>
    <t xml:space="preserve">Registro de control </t>
  </si>
  <si>
    <t>Elaborar informes trimestrales de seguimiento al cumplimiento de términos y a la calidad de las respuestas emitidas.</t>
  </si>
  <si>
    <t>Informes trimestrales elaborados</t>
  </si>
  <si>
    <t>Informes trimestrales</t>
  </si>
  <si>
    <t>Aplicar una encuesta de satisfacción del solicitante que permita identificar oportunidades de mejora en la atención.</t>
  </si>
  <si>
    <t>Encuestas realizadas</t>
  </si>
  <si>
    <t xml:space="preserve">Encuestas realizadas </t>
  </si>
  <si>
    <t xml:space="preserve">
La Unidad de Salud no ha adoptado el Sistema Obligatorio de Garantia de Calidad en Salud  (SOGCS) que permita el cumplimiento de disposiciones normativas que le aplican a las entidades prestadoras del servicio de salud.</t>
  </si>
  <si>
    <t>Limitación de recursos financieros y humanos</t>
  </si>
  <si>
    <t xml:space="preserve">
Diseñar e implementar un plan institucional de adopción progresiva del Sistema Obligatorio de Garantía de Calidad en Salud (SOGCS), que contemple la asignación de recursos, la adecuación organizacional y el cumplimiento de los componentes definidos en la normatividad vigente.</t>
  </si>
  <si>
    <t xml:space="preserve">
Realizar diagnóstico institucional frente al cumplimiento actual del SOGCS, de acuerdo a los lineamientos definidos en la Resolución 3100 de 2019 emanada del Ministerio de Salud  para la habilitación de servicios.</t>
  </si>
  <si>
    <t xml:space="preserve">Diagnóstico formulado sobre el estado actual de cumplimiento </t>
  </si>
  <si>
    <t xml:space="preserve">Directora y profesional de apoyo </t>
  </si>
  <si>
    <t xml:space="preserve">Diagnóstico debidamente presentado y formulado </t>
  </si>
  <si>
    <t xml:space="preserve">
Diseñar e implementar un plan de acción para la adopción del SOGCS, que incluya actividades, responsables, recursos, plazos y evidencias.</t>
  </si>
  <si>
    <t xml:space="preserve">Plan de acción formulado </t>
  </si>
  <si>
    <t>Socializar el Plan de acción con las dependencias involucradas en el avance e implementación</t>
  </si>
  <si>
    <t>Socializaciones realizadas</t>
  </si>
  <si>
    <t xml:space="preserve">Comunicaciones, listados de asistencia, circulares, correos enviados </t>
  </si>
  <si>
    <t xml:space="preserve"> Asignar recursos técnicos, humanos y financieros requeridos para la implementación y cumplimiento del plan de acción</t>
  </si>
  <si>
    <t xml:space="preserve">Acta de compromiso y asignación de
recursos técnicos, humanosy financieros asignados </t>
  </si>
  <si>
    <t xml:space="preserve">Directora - Consejo de Salud o instancia competente de asignación de recursos </t>
  </si>
  <si>
    <t>Acta</t>
  </si>
  <si>
    <t>Establecer mecanismos de seguimiento y evaluación del avance del plan</t>
  </si>
  <si>
    <t xml:space="preserve">Mecanismo  de seguimiento implementado </t>
  </si>
  <si>
    <t xml:space="preserve">Actas de seguimiento con responsables de cumplimiento </t>
  </si>
  <si>
    <t>VICERRECTORÍA ADMINISTRATIVA - DIVISIÓN DE GESTIÓN DEL TALENTO HUMANO - ÁREA DE SEGURIDAD Y SALUD EN EL TRABAJO</t>
  </si>
  <si>
    <t>INFORME 2.6-52.18/15 de 2022 EVALUACIÓN AL PROCESO DE IMPLEMENTACIÓN DEL SISTEMA DE GESTIÓN DE SEGURIDAD Y SALUD EN EL TRABAJO - SGSST</t>
  </si>
  <si>
    <t>Responsable del Sistema de Gestión de Seguridad y Salud en el Trabajo SG-SST: El nivel jerárquico y salarial del Responsable del SG-SST, es inferior al de quienes lo coordinan, según el Manual de funciones Profesional 2044 -7 a profesional 2044 – 9.  Además, el mismo relaciona diferentes coordinadores y/o supervisores del ASST, lo que dificulta una correcta aplicación de la cadena de mando</t>
  </si>
  <si>
    <t>Inadecuada asignacion de cargos para el area de SST</t>
  </si>
  <si>
    <t xml:space="preserve">Revisar y ajustar la estructura del area de SST </t>
  </si>
  <si>
    <t xml:space="preserve">Presentar propuesta de estructura del area de SST a la División de Talento Humano </t>
  </si>
  <si>
    <t>Propuesta presentada</t>
  </si>
  <si>
    <t>Profesional Universitario del Area de SST</t>
  </si>
  <si>
    <t>Documento que evidencie la propuesta de estructura</t>
  </si>
  <si>
    <t>II semestre 2024: 
El Área de Seguridad y Salud en el Trabajo con oficio 5.1.4-27.34/012 del 29/01/2025 remitió: 
Oficios 5.1.4-55.6/241 del 28/082024 y 5.1-55.6/1031 del 15 de octubre de 2024
I semestre 2025:
Mediante oficio 5.1.4-27.34/077 del 23/07/2025, el Área de Seguridad y Salud en el Trabajo remitió la matriz de seguimiento a planea de mejramiento diligenciada. 
Además, se allegaron otros documentos: 
Resolucion R 0886 del 01 de septiembre de 2023
Oficio No. 5.1.4-55.6/026 del 6 de febrero 2025
comunicación No.5.1.4-55.6/241 del 28 de agosto de 2024</t>
  </si>
  <si>
    <t>Seguimiento 2024 - II: 
Se evidencia gestión por la profesional universitaria responsable del SST ante la División de Talento Humano para que en el Comité técnico de apoyo "estudios de necesidades de puestos de trabajo en la planta administrativa", se tenga en cuenta la necesidad de ajustar los grados y correcta aplicación de la cadena de mando, sin embargo desde el citado Comité no se ha consolidado la entrega del estudio de formalización, que permita avanzar en el ajuste en el manual de funciones y competencias laborales de la Universidad, especificamente area de SST.
La profesional encargada del SST, mediante oficio  5.1.4-55.6/026
del 6-02-25, solicita reformular la actividad de este hallazgo toda vez que no depende de ella cumplir con la misma, para poder involucrar a las depedencias encargadas que son División Talento Humano y Oficina Jurídica
I semestre 2025: 
Mediante Oficio No. 5.1.4-55.6/026 del 6 de febrero 2025, la profesional universitaria, solicita establecer dos actividades para este hallazgo, toda vez que su cumplimiento no depende del área de SST.
Mediante la Resolucion R 0886 del 01 de septiembre de 2023 se conformó el Comité Técnico de Apoyo para el proceso del estudio de necesidades de puestos de trabajo en la planta administrativa de la Universidad del Cauca.
En comunicación No.5.1.4-55.6/241 del 28 de agosto de 2024 la profesional universitaria del área de SST remite al Comité Tecnico de apoyo el hallazgo sobre ajuste al Manual de funciones, para que se tenga en cuenta dentro del analisis que se viene realizando, mediante comunicacion No. 5.1-55.6/1031 del 15 de octubre de 2024 la Lider del Comité Técnico responde a la solicitud, indicando que se revisará la solicitud indicando que el estudio se formaliza segun las necesidades institucionales y el recurso financiero que se tenga en el ejercicio de modernización administrativa.</t>
  </si>
  <si>
    <t>Asignación de recursos para el SG-SST: En los planes anuales allegados (2021-2022) no se evidencian registros de los recursos financieros, técnicos y tecnológicos y de personal según prioridades de SST, cronograma, disponibilidad y trazabilidad sobre su inversión o ejecución, como se establece en los artículos 2.2.4.6.8; 2.2.4.6.17 y 2.2.4.6.31 del Decreto Único Reglamentario 1072 de 2015.</t>
  </si>
  <si>
    <t xml:space="preserve">Falta precisar en los planes de Area de SST los recursos humanos, tecnicos, financieros y tecnologicos, </t>
  </si>
  <si>
    <t>Incluir en los planes del area de SST los recursos necesarios para la ejecucion.</t>
  </si>
  <si>
    <t>Modificar los formatos de planes del area de SST, incluyendo los recursos  humanos, tecnicos, financieros y tecnologicos para desarrollar las actividades.</t>
  </si>
  <si>
    <t>Planes del area de SST modificados</t>
  </si>
  <si>
    <t xml:space="preserve">Planes del area de SST modificados </t>
  </si>
  <si>
    <t xml:space="preserve">Plan de mejora, Plan de trabajo y plan de capacitacion modificados </t>
  </si>
  <si>
    <t>Se incluyeron dentro de los Planes de SST los  recursos humanos, técnicos, financieros y tecnológicos
Se otorga un avance del 100%</t>
  </si>
  <si>
    <t>“Conformación COPASST”: No se observa una operación conforme a las normas que lo regulan (Arts. 2.2.4.6.26 y 2.2.4.6.34 del Decreto Único Reglamentario 1072 de 2015 y Resolución 2013 de 1986). Sin evidencia de reuniones mensuales y seguimiento a compromisos tal como lo establecen el Decreto 1295 de 1994 y las Resoluciones 1401 de 2007 y 2013 de 1986.</t>
  </si>
  <si>
    <t>Debilidad en la operatividad del COPASST</t>
  </si>
  <si>
    <t>Designar y Elegir los integrantes del COPASST</t>
  </si>
  <si>
    <t xml:space="preserve">Solicitar al rector la designacion de los representantes por parte del empleador al COPASST
Adelantar la  eleccion de los representantes de los trabajadores ante el COPASST
</t>
  </si>
  <si>
    <t>Resolucion de integración COPASST aprobada</t>
  </si>
  <si>
    <t xml:space="preserve">Rector
Secretaria General 
Profesional Universitario del area de SST </t>
  </si>
  <si>
    <t>Bianual</t>
  </si>
  <si>
    <t>Resolucion de conformacion del COPASST</t>
  </si>
  <si>
    <t>Capacitación COPASST: Sin evidencia de la capacitación a integrantes del Comité, como lo establece el Art. 2.2.4.6.35 Decreto Único Reglamentario 1072 de 2015 y la Resolución 2013 de 1986.</t>
  </si>
  <si>
    <t>Falta de capacitacion a los integrantes del COPASST</t>
  </si>
  <si>
    <t xml:space="preserve">Incluir en el plan de capacitacion al COPASST
</t>
  </si>
  <si>
    <t xml:space="preserve">Incluir dentro del plan de capacitacion del año 2023 las tematicas referentes al SGSST que corresponden  a los integrantes del COPASST
</t>
  </si>
  <si>
    <t>Plan de capacitacion que incluya las actividades enfocadas al COPASST aprobado e implementado</t>
  </si>
  <si>
    <t xml:space="preserve">Plan de capacitacion ajustado 
Registros de asistencia a eventos institucionales
</t>
  </si>
  <si>
    <t>II semestre 2024: 
Con oficio 5.1.4-27.34/012 del 29/01/2025, el Área de Seguridad y Salud en el Trabajo remitió: 
Registros de asistencia a capacitaciones de fecha: 18/09/2024, 09/10/2024,11/12/2024 y 22/01/2025
I semestre 2025:
Con oficio 5.1.4-27.34/077 del 23/07/2025, el Área de Seguridad y Salud en el Trabajo remitió:
"PLAN DE CAPACITACION SGSST 2025"
"Registro capacitaciones COPASST"</t>
  </si>
  <si>
    <t>II semestre 2024: 
Se evidencia capacitación con la asistencia de los integrantes del COPAST, realizadas los días 18-09-2024, 09-10-2024, 11-12-202422-01-2025.
Pendiente la elección de los 2 representantes suplentes para realizar el ciclo de capacitación a todos los integrantes. Al momento del seguimiento esta en construcción el programa de capacitaciones para la vigencia 2025. 
El avance pasa del 50% al 85%
I semestre 2025: 
Se evidencia el plan de capacitaciones  para la vigencia 2025 del area de SST , en el cual se registran  varias actividades dirigidas al COPAST.
Mediante registro de asistencia se evidencia capacitacion al COPAST,  para el periodo 2025-1, asi
* Investigacion accidentes de trabajo realizada el 22 de enero de 2025
* Funcion y deberes COPAST realizada el 4 de junio de 2025</t>
  </si>
  <si>
    <t xml:space="preserve">Programa Capacitación promoción y prevención – PyP: No determina las dependencias y/o grupos de servidores a quienes se dirigen las capacitaciones, incumpliendo el # 6 Art. 2.2.4.6.12 del Decreto Único Reglamentario 1072 de 2015.
Implementacion de medidas de prevencion y control de peligros /riesgos: falta de capacitacion sobre medidas de prevencion y control de riesgos </t>
  </si>
  <si>
    <t>Falta determinar en el plan de capacitacion de promoción y prevención las dependencias y/o grupos de servidores a los cuales se dirige la actividad.</t>
  </si>
  <si>
    <t xml:space="preserve">Determinar en el plan de capacitacion de promoción y prevención los grupos poblacionales a los cuales se dirige la actividad </t>
  </si>
  <si>
    <t xml:space="preserve">Incluir en el plan de capacitacion las dependencias a las cuales van dirigidas las capacitaciones 
</t>
  </si>
  <si>
    <t xml:space="preserve">Plan de capacitacion de promoción y prevención con grupos poblacionales definidos según la actividad
</t>
  </si>
  <si>
    <t xml:space="preserve">Formato del plan de capacitacion ajustado
Registros de asistencia a eventos institucionales </t>
  </si>
  <si>
    <t>Con oficio 5.1.4-52/525 del 24/11/2023 se reportó:
Registros de asistencia a capacitaciones y oficios de las convocatorias (departamento de física, geografia, educación física, matemáticas Química, aréa de mantenimiento, taller editorial, area de seguridad, desarrollo editorial, DAE, área de gestión documental, División de Gestión de la Investigación, Centro de Gestión de la Calidad, Centro de investigación historicas, CECA, entre otros)</t>
  </si>
  <si>
    <t>Se evidencia los listados de asistencia de las capacitaciones realizadas a las Dependencias Universitarias, por lo que se asigna avance de 100%.
Pendiente valoración de efectividad.</t>
  </si>
  <si>
    <t>Política del Sistema de Gestión de Seguridad y Salud en el Trabajo SG-SST firmada, fechada y comunicada al COPASST: Pese al cumplimento de lo dispuesto en los artículos 2.2.4.6.5 y 2.2.4.6.6 del Decreto Único Reglamentario 1072 de 2015 en lo relacionado con la suscripción por el representante legal, la Política de SGSST no ha surtido el trámite aprobatorio conforme a los lineamientos del Art. 13 del AS.105 de 1993, tampoco revisada ni actualizada según el numeral 5 artículo 2.2.4.6.6 del Decreto Único Reglamentario 1072 de 2015.</t>
  </si>
  <si>
    <t xml:space="preserve">Falta la aprobacion de la Política de SGSST por parte del consejo superior </t>
  </si>
  <si>
    <t xml:space="preserve">Dar cumplimiento al Art. 3 del AS 105 de 1993. </t>
  </si>
  <si>
    <t>Presentar ante el consejo superior la politica del SGSST para su aprobacion</t>
  </si>
  <si>
    <t>Política del SGSST aprobada por el consejo superior</t>
  </si>
  <si>
    <t>Acuerdo superior por el cual se adopte la politica de SST</t>
  </si>
  <si>
    <r>
      <rPr>
        <sz val="10"/>
        <rFont val="Arial"/>
        <family val="2"/>
      </rPr>
      <t xml:space="preserve">I semestre 2024: 
Con oficio 5.1.4-55.6/215 del 19/06/2024, el Área de Seguridad y Salud en el Trabajo remitió: 
</t>
    </r>
    <r>
      <rPr>
        <u/>
        <sz val="10"/>
        <rFont val="Arial"/>
        <family val="2"/>
      </rPr>
      <t>https://portalantiguo.unicauca.edu.co/prlvmen/sites/default/files/procesos/PA-GA-5.4.1-OD-1%20Sistema%20de%20Seguridad%20y%20Salud%20en%20el%20Trabajo%20Universidad%20del%20Cauca%20v2.pdf.</t>
    </r>
  </si>
  <si>
    <t>I semestre 2024: 
Actualmente la Universidad cuenta con la politica de SST la cual se encuentra firmada y publicada en la página de la universidad en el siguiente enlace:
 https://portalantiguo.unicauca.edu.co/prlvmen/sites/default/files/procesos/PA-GA-5.4.1-OD-1%20Sistema%20de%20Seguridad%20y%20Salud%20en%20el%20Trabajo%20Universidad%20del%20Cauca%20v2.pdf.
Pasa del 70% al 100%</t>
  </si>
  <si>
    <t>Objetivos definidos, claros, medibles, cuantificables, con metas, documentados, revisados del SG-SST: Sin evidencia de la medición y cuantificación de los objetivos específicos expresos en el documento: “Sistema de Gestión de la Seguridad y Salud en el Trabajo”, Código: PA-GA.5.4.1–OD-1 del 29/04/2019; con incumplimiento con los Arts. 2.2.4.6.8; 2.2.4.6.12; 2.2.4.6.17; 2.2.4.6.18 y 2.2.4.6.22 Decreto Único Reglamentario 1072 de 2015</t>
  </si>
  <si>
    <t>Falta medicion a los objetivos del SGSST</t>
  </si>
  <si>
    <t>Medir los objetivos del SGSST</t>
  </si>
  <si>
    <t xml:space="preserve">Establecer los indicadores para la medicion los objetivos </t>
  </si>
  <si>
    <t>Indicadores de medición de objetivos implementados</t>
  </si>
  <si>
    <t xml:space="preserve">Medicion de los objetivos </t>
  </si>
  <si>
    <t>El Plan Anual de trabajo no está suscrito por el representante de la Universidad; contraviene lo establecido en el # 5 Art. 2.2.4.6.12 del Decreto Único Reglamentario 1072 de 2015, ni relaciona los recursos y metas como lo establecen los Arts. 2.2.4.6.8 y 2.2.4.6.17 del mismo Decreto</t>
  </si>
  <si>
    <t>Falta la firma del rector en el plan de trabajo anual y los recursos y metas por cada actividad</t>
  </si>
  <si>
    <t xml:space="preserve">Enviar el plan de trabajo anual  para firma del rector y definir la meta y los recursos para cada actividad </t>
  </si>
  <si>
    <t>Presentar al rector el plan de trabajo anual para su aval a traves de firmado y realizar los ajustes individualizando las metas y recursos</t>
  </si>
  <si>
    <t xml:space="preserve">Plan de trabajo anual firmado por el rector y con metas y recursos definidos </t>
  </si>
  <si>
    <t xml:space="preserve">Plan de trabajo anual firmado y ajustado </t>
  </si>
  <si>
    <t>Plan anual de trabajo firmado por el Rector</t>
  </si>
  <si>
    <t xml:space="preserve">Se elaboró el Plan Anual de Trabajo el cual cuenta con el aval de Rectoría
Se otorga un avance del 100%
</t>
  </si>
  <si>
    <t>Archivo o retención documental del SG-SST: Se evidencia cumplimento parcial de los Arts. 2.2.4.6.12 (1) y 2.2.4.6.13 (2) del Decreto Único Reglamentario 1072 de 2015</t>
  </si>
  <si>
    <t xml:space="preserve">Falta de organización en el archivo de gestion documental  </t>
  </si>
  <si>
    <t>Organizar acorde con las normas de gestion documental el archivo de gestion</t>
  </si>
  <si>
    <t>Solicitar el apoyo de la secretaria general para subsanar las observaciones en el archivo de gestion.</t>
  </si>
  <si>
    <t xml:space="preserve">Archivo de gestion organizado </t>
  </si>
  <si>
    <t>Equipo de trabajo del Area de SST</t>
  </si>
  <si>
    <t>II semestre 2024: 
Con oficio 5.1.4-27.34/012 del 29/01/2025, el Área de Seguridad y Salud en el Trabajo remitió matriz de seguimiento de planes diligenciada. 
I semestre 2025:
Con oficio 5.1.4-27.34/077 del 23/07/2025, el Área de Seguridad y Salud en el Trabajo remitió:
oficio No. 2.1.1-55.6/217 del 28 de mayo de 2025
Acta de seguimiento 016</t>
  </si>
  <si>
    <t>II semestre 2024: 
Se organizó base de datos en excel de las HCO, organizadas en tres hojas identificadas de la siguiente manera: HC  VIGENTES, HC EGRESADOS, HC PENSIONADOS EGRESADOS, se gestionó solicitud a la oficina de planeación según comunicación 5,1,4-55,6/239 del 26-08-24 sobre la necesidad de contar con archivo rodante para la custodia de las historias clinicas ocupacionales de los servidores de la Universidad. 
Se evidencia transferencias documentales del archivo años 2019 a 2021 realizadas en el mes de diciembre de 2024
Pasó del 50% al 95%, el 5% se sujeta a la adquisición de un archivo rodante para la custodia de historias clínicas ocupacionales. 
I semestre 2025: 
Mediante oficio No. 2.1.1-55.6/217 del 28 de mayo de 2025, el área de Gestión Documental realiza informe de verificación del archivo de gestión del área de SST y en acta 3.64/016 del 23 de mayo de 2025 se indican los temas tratados y el cumplimiento sobre disposiciones archivisticas al área, cuales están: 
* Aplica las tablas de retención documental vigente en la elaboracion de documentos SI
* Clasifica, organiza, los documentos de acuerdo a las series y subseries establecidas en las tablas de retención documental SI
* Aplica el indice o inventario para legajos SI
* Conoce el Manual de Gestión Documental SI
Concluyendo desde el área de Gestión documental que se resalta el trabajo que se ha venido realizando desde SST para estar al dia con las transferencias docuentales.</t>
  </si>
  <si>
    <t xml:space="preserve">Rendición sobre el desempeño: Revisados los documentos institucionales de rendición de cuentas vigencias 2020 y 2021 frente al #3 del Art. 2.2.4.6.8 del Decreto Único Reglamentario 1072 de 2015 no se encuentra evidencia particular y específica con relación al desempeño del SG-SST. </t>
  </si>
  <si>
    <t xml:space="preserve">Carencia de aspectos relacionados con el desempeño del SGSST en la rendicion de cuentas </t>
  </si>
  <si>
    <t xml:space="preserve">Comunicar a la comunidad universitaria en la rendicion de cuentas las actividades  especificas del SGSST </t>
  </si>
  <si>
    <t>Especificar en el documento de rendicion de cuentas las actividades especificas del SGSST
Solicitar un acceso en el pagina web de la institucion que permita llegar de forma rapida a la informacion de SST</t>
  </si>
  <si>
    <t>Documento de rendicion de cuentas especificando las actividades del SGSST con acceso a la informacion del area de SST con registro en el Banner en la pagina web de la Universidad</t>
  </si>
  <si>
    <t>Director del centro de gestion de las comunicaciones
Profesional Universitario del Area de SST</t>
  </si>
  <si>
    <t>Documento de rendicion de cuentas con especificaciones del SGSST
Banner del area de SST</t>
  </si>
  <si>
    <t xml:space="preserve">Mecanismos de comunicación, auto reporte en Sistema de Gestión de Seguridad y Salud en el Trabajo SG-SST: Revisadas la plataforma LVMEN y página web institucional no se evidencia herramientas de auto reporte. </t>
  </si>
  <si>
    <t>El formato de autoreporte no se encuentra en el programa LVMEN</t>
  </si>
  <si>
    <t xml:space="preserve">Publicar el formato de reporte de condiciones o practivas inseguras </t>
  </si>
  <si>
    <t xml:space="preserve">Solicitar al centro de gestion de la calidad subir el formato de reporte de condiciones o practivas inseguras en el programa LVMEN </t>
  </si>
  <si>
    <t xml:space="preserve">Formato de reporte de condiciones o actos inseguros publicado </t>
  </si>
  <si>
    <t>Tecnico administrativo del centro de gestion de la calidad y profesional universitario del Area de SST</t>
  </si>
  <si>
    <t>Formato de reporte de condiciones o actos inseguros en LVMEN</t>
  </si>
  <si>
    <t xml:space="preserve">PA-GA-5.1.4-FOR-50 reporte de practicas y condiciones inseguras </t>
  </si>
  <si>
    <t xml:space="preserve">Formato de reporte de practicas o condiciones inseguras publicado en LVMEN
Se otorga un avance del 100%
</t>
  </si>
  <si>
    <t xml:space="preserve">Las historias clínicas ocupacionales no evidencian ubicación topográfica, los archivadores son insuficientes y no están señalizados y organizados; con lo que se vulnera la cadena de custodia y, lo dispuesto en las normas de Gestión Documental y del Ministerio de Protección Social, Resolución 2346/2007. </t>
  </si>
  <si>
    <t>El espacio de archivo es insuficiente y no se encuentran las historias con ubicación topografica</t>
  </si>
  <si>
    <t>Aplicar las normas de archivo para la organización de las HCO</t>
  </si>
  <si>
    <t>Solicitar la instalacion de un archivo rodante para el area de SST cn el fin de organizar las historias clinicas ocupacionales.
Solicitar apoyo a la secretaria general para reforzar los conceptos y organizacion del archivo de HCO.
Realizar la ubicación topografica y señalizacion de las HCO en los archivadores existentes</t>
  </si>
  <si>
    <t xml:space="preserve">Archivo rodante instalado
Archivo de HCO organizado
HCO ubicadas topograficamente </t>
  </si>
  <si>
    <t>Vicerector administrativo 
Tecnico administrativo de la Secretaria general
Profesional Universitario del Area de SST</t>
  </si>
  <si>
    <t>Instalacion de archivo rodante
Archivo de HCO con ubicación topografica y señalizacion</t>
  </si>
  <si>
    <t>II semestre 2024: 
Con oficio 5.1.4-27.34/012 del 29/01/2025, el Área de Seguridad y Salud en el Trabajo remitió matriz de seguimiento de planes diligenciada. 
La OCI realiza visita como consta en Acta 2.6-3.49/02 del 06/02/2025
I semestre 2025:
Con oficio 5.1.4-27.34/077 del 23/07/2025, el Área de Seguridad y Salud en el Trabajo remitió:
oficio No. 2.1.1-55.6/217 del 28 de mayo de 2025
Acta de seguimiento 016</t>
  </si>
  <si>
    <t xml:space="preserve">II semestre 2024:
Los archivadores de las historias clinicas ocupacionales fueron ubicados en el consultorio médico y la oficina de la psicologa, para la salvaguarda de los documentos, se organizó base de datos en excel de las HCO, organizadas en tres hojas identificadas de la siguiente manera: HC  VIGENTES, HC EGRESADOS, HC PENSIONADOS EGRESADOS, se gestionó solicitud a la oficina de planeación según comunicación 5,1,4-55,6/239 del 26-08-24 sobre la necesidad de contar con archivo rodante para la custodia de las historias clinicas ocupacionales de los servidores de la Universidad. 
Pasó del 30% al 90%. 
I semestre 2025: 
De acuerdo a visita del área de gestión documental y según se constanta en oficio No. 2.1.1-55.6/217 del 28 de mayo de 2025, se  realiza informe de verificación del archivo de gestión del área de SST y en acta 3.64/016 del 23 de mayo de 2025 se indican los temas tratados sobre el cumplimiento de los lineamientos en gestion archivistica </t>
  </si>
  <si>
    <t xml:space="preserve">Relacion de medicion de ausentismo por causa medica </t>
  </si>
  <si>
    <t xml:space="preserve">Falta el analisis del ausentismo laboral por causa medica.
</t>
  </si>
  <si>
    <t>Analizar las causas de ausentismo por causa medica  con el apoyo de la herramienta de registro de ausentismo</t>
  </si>
  <si>
    <t>Ausentismo laboral por causa medica analizado en el comité de SST</t>
  </si>
  <si>
    <t xml:space="preserve">Ausentismo laboral por causa medica analizado </t>
  </si>
  <si>
    <t>Integrantes del Comité de SST</t>
  </si>
  <si>
    <t xml:space="preserve">Diagnostico de causalidad de ausentismo </t>
  </si>
  <si>
    <t xml:space="preserve">SIGA implementado </t>
  </si>
  <si>
    <t>Cuentan con una herramienta tecnólogica que permite realizar seguimiento y análisis al ausentismo en la Universidad del Cauca.
Se otorga un avance del 100%</t>
  </si>
  <si>
    <t xml:space="preserve">Implementacion de medidas de prevencion y control de peligros/riesgos identificados: condiciones inseguras en laboratorios </t>
  </si>
  <si>
    <t xml:space="preserve">Falencias en las condiciones de seguridad en los laboratorios visitados para la auditoria </t>
  </si>
  <si>
    <t xml:space="preserve">Realizar un diagnostico de condiciones de seguridad en los laboratorios de la Universidad y establecer medidas de control de riesgos
</t>
  </si>
  <si>
    <t xml:space="preserve">De manera articulada con el departamento de quimica y el area ambiental Inspeccionar todos los laboratorios de la Universidad  y recomendar medidas de control ante hallazgos 
</t>
  </si>
  <si>
    <t xml:space="preserve">Laboratorios de la institucion inspeccionados </t>
  </si>
  <si>
    <t xml:space="preserve">Profesional Universitario del centro de gestion de la calidad - Area ambiental
Contratista del comité de desactivacion del departamento de quimica
Tecnico administrativo del Area de SST </t>
  </si>
  <si>
    <t xml:space="preserve">Informe de condiciones de seguridad de laboratorios y plan de mejora para los 5 mas criticos </t>
  </si>
  <si>
    <t>II semestre 2024: 
Con oficio 5.1.4-27.34/012 del 29/01/2025, el Área de Seguridad y Salud en el Trabajo remitió link https://drive.google.com/drive/u/1/folders/1FitTdDAlXUAheF4TS-KOt1s-8Xw_yRG5
I semestre 2025:
Mediante oficio 5.1.4-27.34/077 del 23/07/2025, el Área de Seguridad y Salud en el Trabajo remitió la matriz de seguimiento al plan de mejoramiento diligenciada y enlace: 
https://www.unicauca.edu.co/vicerrectoria-administrativa/division-de-gestion-del-talento-humano/seguridad-y-salud-en-el-trabajo/</t>
  </si>
  <si>
    <t xml:space="preserve">II semestre 2024:
Se logra evidenciar la construción de las matrices de identificación de peligros y valoración de los riesgos en SST para las sedes administrativas, dentro de las cuales se incluyen los laboratorios . La profesional encargada del SST, solicitará ampliación el plazo para poder entregar la información en el seguimiento y cumplimiento de las acciones alli detalladas para el seguimiento 2025-1
Se mantiene avance del 90%.
I semestre 2025: 
Se logra evidenciar que en el siguiente enlace  https://www.unicauca.edu.co/vicerrectoria-administrativa/division-de-gestion-del-talento-humano/seguridad-y-salud-en-el-trabajo/ , se encuentra cargada la matriz de identificación de peligros y valoración de riesgos, dentro de la cual se incluyen los laboratorios </t>
  </si>
  <si>
    <t>Implementacion de medidas de prevencion y control de peligros/riesgos identificados: entrega y utilizacion de los EPP 
Entrega de Elementos de Protección Personal EPP, se verifica con contratistas y subcontratistas: En las vigencias 2020 y 2021 se registra una matriz de identificación de necesidades y 52 entregas de EPP; sin evidencia de entregas de EPP a todos los servidores que aplican, algunos desde el año 2019 (Área de Mantenimiento, laboratorios y servicio de mensajería), situación contraria a lo dispuesto en los arts. 2.2.4.6.10, 2.2.4.6.11, 2.2.4.6.12, 2.2.4.6.24 y 2.2.4.6.27 del Decreto 1072 de 201</t>
  </si>
  <si>
    <t>No se entregaron los EPP a todos los servidores durante la vigencia 2020 y 2021</t>
  </si>
  <si>
    <t xml:space="preserve">Dotar de los elementos de proteccion personal a los trabajadores que los requieran </t>
  </si>
  <si>
    <t xml:space="preserve">Implementar  lo establecido en el procedimiento de solicitud y entrega de elementos de proteccion personal (entrega, capacitacion y seguimiento) </t>
  </si>
  <si>
    <t>Servidores publicos dotados de EPP</t>
  </si>
  <si>
    <t>Vicerector  administrativo
Tecnico administrativo del Area de adquisiciones e inventarios 
Profesional Universitario del Area de SST 
Tecnico administrativo del Area de SST</t>
  </si>
  <si>
    <t xml:space="preserve">Acta de entrega de EPP 
Registro de asistencia a eventos institucionales
Acta de seguimiento a EPP </t>
  </si>
  <si>
    <t>Con oficio 5.1.4-52/525 del 24/11/2023 se reportó:
Formatos de seguimiento en el uso de elementos de protección personal: Facultad de ingeniería electrónica, civil, área de mantenimiento/aseo, laboratorio biología, departamento morfología, laboratrio de química, división administrativa y de servicios - metalisteria, entte otros.</t>
  </si>
  <si>
    <t>Se realizó seguimiento al uso de elementos de protección personal, actividad 5 del procedimiento PA-GA-5.1.4-PR-1, versión 2, del 2017.
Se asigna avance del 100% pendiente valoración de efectividad.</t>
  </si>
  <si>
    <t xml:space="preserve">
Implementacion de medidas de prevencion y control de peligros/riesgos identificados: edificios sin puntos de anclaje </t>
  </si>
  <si>
    <t xml:space="preserve">Falta de puntos de anclaje en las sedes universitarias </t>
  </si>
  <si>
    <t xml:space="preserve">Instalar los puntos de anclaje en las sedes universitarias
Diseñar e implementar el programa de proteccion contra caidas a alturas  </t>
  </si>
  <si>
    <t xml:space="preserve">Reiterar a la vicerrectoria administrativa la solicitud de instalacion de los puntos de anclaje 
Socializar el programa de proteccion contra caidas de alturas
Adquisicion del kit de medidas de proteccion contra caidas de alturas para las sedes universitarias 
</t>
  </si>
  <si>
    <t xml:space="preserve">Documento de solicitud de instalacion de puntos de anclaje recibido en la VRADM
Programa de proteccion contra caidas socializado
Sedes universitarias dotadas del kit de proteccion contra caidas y trabajo en alturas </t>
  </si>
  <si>
    <t xml:space="preserve">Vicerector administrativo
Profesional especializado del a DAS
Tecnico administrativo del Area de adquisiciones e inventarios 
Profesional Universitario del Area de SST </t>
  </si>
  <si>
    <t>Oficio de solicitud de puntos de anclaje 
Programa de proteccion contra caidas publicado en LUMEN 
Actas de entrega de elementos de proteccion contra caidas</t>
  </si>
  <si>
    <t>Elaboración de procedimientos, instructivos, fichas, protocolos: Con excepción del “Procedimiento Reporte e Investigación de Accidentes de Trabajo”, código PA-GA-5.1.4-PR-4, la documentación publicada en la plataforma LVMEN está desactualizada</t>
  </si>
  <si>
    <t xml:space="preserve">Algunos documentos en el programa LVMEN se encuentran desactualizados. </t>
  </si>
  <si>
    <t xml:space="preserve">Actualizar y publicar los documentos del SGSST en el programa LVMEN
</t>
  </si>
  <si>
    <t xml:space="preserve">Revisar, actualizar o construir los protocolos, procedimientos, instructivos correspondientes al SGSST  para ser publicados  en el programa LVMEN
</t>
  </si>
  <si>
    <t xml:space="preserve">Documentos del SGSST publicados  en LVMEN
</t>
  </si>
  <si>
    <t>Tecnico administrativo del Centro de gestion de la calidad 
profesional Universitario del Area de SST</t>
  </si>
  <si>
    <t>Documentos del SGSST en el Programa LVMEN</t>
  </si>
  <si>
    <t xml:space="preserve">II semestre 2024: 
Con oficio 5.1.4-27.34/012 del 29/01/2025, el Área de Seguridad y Salud en el Trabajo remitió
Correo de confirmacion por parte del encargado de actualizacion de los documentos en LVMEN. </t>
  </si>
  <si>
    <t xml:space="preserve">I semestre 2024: 
Se evidencia en el primer semestre 2024 en el siguiente  enlace: https://1drv.ms/f/c/81442a3ea67863b3/En07IZ0uPWBNiZAsuN1VQ-gBsdkqJwCiyHBkKM_XlTovDw la actualización en varios procedimientos, formatos, que se realizan en el área de SST, sin embargo no se han publicado en la plataforma LVMEN, es necesario tener en cuenta la estandarización de procedimientos y modelado BPMN, a la división de TICs.
Importante realizar seguimiento e impulsar con el área de gestión de la calidad la revisión y publicación de los mismos en la página que tiene la Universidad -LVMEN
Pasó del 10% al 70%
El avance depende de la actualización o elaboración de los protocolos, procedimientos, instructivos y otros documentos correspondientes al SGSST y su publicación en LVMEN
II semestre 2024: 
Se evidencia en la plataforma LVMEN el cargue de los procedimientos actualizados, proceso realizado en el segundo semestre de 2024, los cuales ya se encuentran codificados y cargados.
Avance pasa del 70% al 100%. </t>
  </si>
  <si>
    <t>Realización de inspecciones sistemáticas a las instalaciones, maquinaria o equipos con la participación del COPASST: Si bien existen cronogramas para inspecciones y actas de soportes de seguimiento para verificar la implementación, en las vigencias 2021 y 2022 no se evidencia un plan integral con alcance a todas las áreas, equipos, máquinas y herramientas. Tampoco se observa participación activa del COPASST en la construcción del cronograma de verificación, contrariando lo dispuesto en los arts. 2.2.4.6.10 y 2.2.4.6.24 del Decreto 1072 de 2015.</t>
  </si>
  <si>
    <t>Falta vincular a los integrantes del COPASST en las inspecciones de seguridad</t>
  </si>
  <si>
    <t xml:space="preserve">Fortalecer los procesos de capacitacion a las partes interesadas  en inspecciones de seguridad y vincular a los integrantes del COPASST en las visitas de inspeccion
</t>
  </si>
  <si>
    <t>Incluir dentro de los responsables en el plan de trabajo anual a los integrantes del COPASST</t>
  </si>
  <si>
    <t>Informes de inspecciones elaborardos con participacion del COPASST</t>
  </si>
  <si>
    <t>Profesional Universitario Area de SST
Integrantes del COPASST
Asesores de la Adminstradora de Riesgos Laborales (ARL)</t>
  </si>
  <si>
    <t>Informes de inspecciones
Registro de asistencia a eventos institucionales</t>
  </si>
  <si>
    <t>II semestre 2024: 
Con oficio 5.1.4-27.34/012 del 29/01/2025, el Área de Seguridad y Salud en el Trabajo remitió
Informe de inspeccion con participacion de un integrante del COPASST
I semestre 2025:
Mediante oficio 5.1.4-27.34/077 del 23/07/2025, el Área de Seguridad y Salud en el Trabajo remitió la matriz de seguimiento al plan de mejoramiento diligenciada y:
22 informes de inspección realizadas en el primer semestre del 2025</t>
  </si>
  <si>
    <t>II semestre 2024: 
El proceso de conformación del Copast se realizó en el mes de octubre , solo se alcanzó a programar una inspección realizada el día 10-10-24,  al  taller de maderas según informe que reposa en archivo. Se encuentra en construcción el programa de actividades del SST para la vigencia 2025, donde se incluirán inspecciones con el acompañamiento de integrantes del  COPAST.
La profesional encargada del SST, mediante oficio  5.1.4-55.6/026
del 6-02-25, solicita ampliación en el plazo hasta el 30 de junio de 2025
La actividad pasa del 0% al 50%. 
I semestre 2025: 
Se evidencia la realización de inspecciones a puestos de trabajo con la participacion de integrantes del COPASST ,utilizando el formato PA-GA-5,1-4-FOR -49, las cuales se realizaron en el periodo 2025-1</t>
  </si>
  <si>
    <t>La empresa adelanta auditoría por lo menos una vez al año: Sin evidencia del programa de auditoría anual al SGSST y de registros sobre la participación del COPASST en la planeación de la Evaluación del Sistema, lo que contraría lo dispuesto en los arts. 2.2.4.6.12, 2.2.4.6.17, 2.2.4.6.12, 2.2.4.6.29 y 2.2.4.6.30 del Decreto 1072 de 2015.
Planificación auditorías con el COPASST: Sin evidencia de un programa de auditorías anual al SGSST y de registros sobre la participación del COPASST en la planeación de la Evaluación del Sistema, lo que contraría lo dispuesto en los arts. 2.2.4.6.12, 2.2.4.6.29 y 2.2.4.6.31 del Decreto 1072 de 2015</t>
  </si>
  <si>
    <t>La institucion no cuenta con personal con las competencias para desarrrollar una auditoria al SGSST</t>
  </si>
  <si>
    <t xml:space="preserve">Capacitar personal  para realizar auditorias al SGSST
Realizar la auditoria anual </t>
  </si>
  <si>
    <t>Auditoria al SGSST realizada</t>
  </si>
  <si>
    <t>Profesional universitario del Área de SST</t>
  </si>
  <si>
    <t>Informe de auditoria</t>
  </si>
  <si>
    <t>Revisión anual por la alta dirección, resultados y alcance de la auditoría: Sin registros de evidencia de la revisión anual al SGSST por parte de Dirección Universitaria, lo anterior contraría lo dispuesto en los arts. 2.2.4.6.30, 2.2.4.6.31, 2.2.4.6.33 y 2.2.4.6.34 del Decreto 1072 de 2015
Acciones de mejora conforme a revisión de la alta dirección y 7.1.3 Acciones de mejora con base en investigaciones de accidentes de trabajo y enfermedades laborales: Sin evidencia de acciones de mejora según directrices de la Dirección Universitaria y los ATEL, como lo establecen los arts. 2.2.4.6.12, 2.2.4.6.32, 2.2.4.6.33 y 2.2.4.6.34 del Decreto 1072 de 2015</t>
  </si>
  <si>
    <t xml:space="preserve">Falta de retroalimentacion por parte de la alta direccion frente a los informes presentados por el area de SST y seguimiento a las medidas de intervencion propuestas en las investigaciones de AT y EL </t>
  </si>
  <si>
    <t xml:space="preserve">Solicitar al rector retroalimentacion a los informes del SGSST al documento
Realizar seguimiento a las investigaciones de AT y EL 
                                                                    </t>
  </si>
  <si>
    <t xml:space="preserve">Remitir  los informes del SGSST al rector y solicitar retroalimentacion al documento.    
Realizar seguimiento a las medidas de intervencion propuestas en las investigaciones de AT y EL  
                                                                    </t>
  </si>
  <si>
    <t>Documento con la revision anual por la alta direccion enviado al Area de SST
Casos de AT y El cerrados</t>
  </si>
  <si>
    <t xml:space="preserve">Rector
Profesional Universitario Area de SST
Medico especialista del Area de SST </t>
  </si>
  <si>
    <t>Informe de revision por la alta direccion 
Registros de implementacion a las medidas de intervencion producto de las investigaciones</t>
  </si>
  <si>
    <t>Definición de acciones preventivas y correctivas con base en resultados del SG-SST: El documento Plan de Mejoramiento para los estándares mínimos SGSST 2021, enuncia actividades a realizar, responsables por dependencias y fechas de realización, sin embargo, el documento incumple con la exigencia de los arts. 2.2.4.6.12, 2.2.4.6.33 y 2.2.4.6.34 del Decreto 1072 de 2015, frente a determinar recursos, metas, cronogramas, análisis de causas de las no conformidades, seguimiento de las acciones y medición de la efectividad.</t>
  </si>
  <si>
    <t>El plan de mejoramiento no determinar recursos, metas, cronogramas, análisis de causas de las no conformidades, seguimiento de las acciones y medición de la efectividad.</t>
  </si>
  <si>
    <t xml:space="preserve">Actualizar Formato de plan de mejoramiento </t>
  </si>
  <si>
    <t>Ajustar el Plan de Mejoramiento para estandares minimos que incluya  recursos,metas e indicadores</t>
  </si>
  <si>
    <t>Plan de mejoramiento ajustado</t>
  </si>
  <si>
    <t>Profesional Universitario Area de SST</t>
  </si>
  <si>
    <t>II semestre 2024: 
Con oficio 5.1.4-27.34/012 del 29/01/2025, el Área de Seguridad y Salud en el Trabajo remitió matriz de seguimiento de planes diligenciada. 
I semestre 2025:
El Área de Seguridad y Salud en el Trabajo remitió el Plan de Mejoramiento con las firmas correspondientes.</t>
  </si>
  <si>
    <t>I semestre 2024:
No se presenta avance para este I semestre, toda vez que la auditoria está programada para el II semestre 2024
II semestre 2024: 
Se presenta plan de mejoramiento de la revisión al cumplimiento de estandares 2025,  incluyendo las actividades a realzar, los recursos , responsables y fecha de finalización de las actividades 
Pasa del 80% al 90%. 
I semestre 2025: 
Se evidencia el  ajuste al documento Plan de Mejoramiento para estandares minimos que incluye: recursos, metas e indicadores, formalizado, por lo que se da cierre a la actividad.</t>
  </si>
  <si>
    <t>DIVISIÓN DE ADMISIONES, REGISTRO Y CONTROL ACADÉMICO - DARCA</t>
  </si>
  <si>
    <t>Olga Lucía Camacho Muñoz y Adriana Tello Benavides</t>
  </si>
  <si>
    <t xml:space="preserve"> INFORME 2.6-52.18/23 DE 2020 EVALUACIÓN AL PROCEDIMIENTO DE MATRÍCULA FINANCIERA PROGRAMAS DE PREGRADO
INFORME 2.6-52.18/06 DE 2022 EVALUACIÓN AL PROCEDIMIENTO DE REGISTRO DE NOTAS ACADÉMICAS EN LA UNIVERSIDAD DEL CAUCA</t>
  </si>
  <si>
    <r>
      <t>Gestión
(</t>
    </r>
    <r>
      <rPr>
        <sz val="12"/>
        <color theme="0"/>
        <rFont val="Arial Narrow"/>
        <family val="2"/>
      </rPr>
      <t>% subsana la causa y hallazgo</t>
    </r>
    <r>
      <rPr>
        <b/>
        <sz val="12"/>
        <color theme="0"/>
        <rFont val="Arial Narrow"/>
        <family val="2"/>
      </rPr>
      <t>)</t>
    </r>
  </si>
  <si>
    <t>Debilidades en la documentación de los procedimientos debido a: 
 a) El objetivo no es el eje direccionador, con impacto en  el alcance y la definición de actividades
b) Existe segmentación de los procedimientos
c) Los marcos legales de los procedimientos no soportan el quehacer de la operación
d) Los procedimientos existentes relacionados con el proceso de matrículas financieras no cumple con el ciclo PHVA</t>
  </si>
  <si>
    <t>Gestionar la actualización del procedimiento de Aplicación de liquidación y descuentos de Matrícula
Financiera para Admitidos y Estudiantes Regulares.</t>
  </si>
  <si>
    <t>Realizar mesas de trabajo para la actualización del procedimiento de  liquidación y descuentos de Matrícula
Financiera para Admitidos y Estudiantes Regulares.</t>
  </si>
  <si>
    <t xml:space="preserve">Mesas de trabajo realizadas </t>
  </si>
  <si>
    <t>Profesional Especializado de la División de Admisiones, Registro y Control Académico DARCA</t>
  </si>
  <si>
    <t xml:space="preserve">Actas de reunión, registros de asistencia </t>
  </si>
  <si>
    <t>I semestre de 2025:
Con oficio 4.2-55.6/516 del 21 de julio de 2025, DARCA envía  la siguiente información:
Descripción de avances por el proceso:
1. Realización de mesas de trabajo para actualizar el procedimiento de  liquidación y descuentos de Matrícula Financiera para Admitidos y Estudiantes Regulares, definiendo para cada procedimiento el objetivo, alcance, actividades y normatividad vigente.
2. Los procedimientos se actualizaron usando el ciclo PHVA.
3. Los procedimientos fueron actualizado con el apoyo de la División TIC / DARCA.
Evidencias presentadas:
Actas de reunión y registros de aistencia realizadas así: 
 - Acta 4.2-3/ 004 Revisión procedimiento matricula financiera - DARCA 07/03/2025 
- Acta 4.2-3/ 007 Actualización procedimiento PA-GA-4.2-PR-8 Matrícula Académica y Financiera para Estudiantes Regulares - DARCA 19/03/2025
Avance propuesto por el proceso:
La actividad propuesta tiene un avance del 100% teniendo en cuenta que se alcanzó el objetivo definido inialmente.</t>
  </si>
  <si>
    <t>I semestre 2025
Las actas presentadas no incluyen la identificación de la subserie documental correspondiente. Adicionalmente, en el acta identificada como 4.2-3/004 del 07/03/2025, cuyo tema fue “Revisión procedimiento matrícula financiera - DARCA”, se evidencian inconsistencias en la designación de los cargos de algunos intervinientes, debido a que se registra la participación de la profesional especializada de DARCA, quien no asistió a la reunión en mención.
De otra parte, se evidencia debilidades en la descripción de los criterios considerados para la modificación y/o actualización de la documentación de los procedimientos.</t>
  </si>
  <si>
    <t>Con relación a la evidencia de cumplimiento del indicador - Actas, la Oficina de Control Interno recomienda mejorar la descripción de los criterios considerados para la modificación y/o actualización de la documentación de los procedimientos. Asi mismo, se sugiere utilizar los códigos establecidos en la tabla de retención documental y describir de manera precisa los cargos de los participantes en las sesiones de trabajo, conforme a lo establecido por la Institución.</t>
  </si>
  <si>
    <t>Actualizar y socializar el procedimiento de  liquidación y descuentos de Matrícula Financiera para Admitidos y Estudiantes Regulares.</t>
  </si>
  <si>
    <t>Procedimiento actualizado y socializado</t>
  </si>
  <si>
    <t>Procedimiento publicado en LVMEN, correos electrónicos del envío, registro de socialización.</t>
  </si>
  <si>
    <t>Implementar el procedimiento de  liquidación y descuentos de Matrícula Financiera para Admitidos y Estudiantes Regulares.</t>
  </si>
  <si>
    <t xml:space="preserve">Registros de la implementación sobre los puntos de control establecidos en el procedimiento </t>
  </si>
  <si>
    <t>I semestre de 2025:
Con oficio 4.2-55.6/516 del 21 de julio de 2025, DARCA envía  la siguiente información:
Descripción de avances por el proceso:
Se implementó el procedimiento de liquidación y descuentos de Matrícula Financiera para Admitidos y Estudiantes  Regulares a través del aplicativo SIMCA Escritorio.
Evidencia presentada por el proceso 
Soporte de la ejecución del procedimiento de  liquidación y descuentos de Matrícula Financiera para Admitidos y Estudiantes Regulares en el aplicativo SIMCA Escritorio. 
Avance propuesto por el proceso:
La actividad propuesta tiene un avance del 100% teniendo en cuenta que se alcanzó el objetivo definido inialmente.</t>
  </si>
  <si>
    <t>I Semestre de 2025
La OCI evidenció la publicación de los procedimientos en el programa LVMEN, disponible en el portal web institucional: PA-GA-4.2-PR-13 Aplicación de Descuentos de Matrícula Financiera para Admitidos y Regulares V2
De la documentación del procedimiento: La Oficina de Control Interno (OCI) analizó la definición de los puntos de control establecidos en los procedimientos y evidenció que estos presentan un nivel de generalidad que limita su utilidad como referencia para verificar, hacer seguimiento y valorar la efectividad de su aplicación. Lo que dificulta la evaluación objetiva del cumplimiento y desempeño de los procesos. Por ejemplo: en la Actividad 7 describe "Apertura el proceso de matrícula financiera":  Se establece como punto de control: "Estado de apertura en SIMCA", este punto de control es ambiguo, por cuanto no se especifica si se trata de un reporte, una funcionalidad del sistema o un registro verificable. No se indica cómo se obtiene o valida el “estado de apertura”, ni qué evidencia queda disponible para su seguimiento o auditoría.
En la actividad 3 se describe: "Revisa la documentación aportada por el beneficiario, según el tipo de descuento solicitado", su punto de control es: "Información revisada en SIMCA", punto de control que no permite verificar qué información fue revisada, ni cómo queda registrada dicha revisión. No se especifica si se genera un acta, un registro en el sistema o una validación documental que pueda ser auditada posteriormente.</t>
  </si>
  <si>
    <t xml:space="preserve">
La OCI, recomienda redefinir los puntos de control de estas actividades a fin de que sean específicos y verificables, indiquen qué evidencia queda registrada, señalen cómo se realiza la verificación (por ejemplo: mediante reporte, acta, registro en sistema, etc.). </t>
  </si>
  <si>
    <t>Falta de documentación de procedimientos que guíen la operación en todas las fases del ciclo PHVA del registro de notas académicas de los estudiantes de pregrado.</t>
  </si>
  <si>
    <t>No se han documentado las actividades, responsables y controles del procedimiento</t>
  </si>
  <si>
    <t>Documentar, socializar e implementar el procedimiento que guie la operación para el registro de calificaciones, estableciendo controles y responsables.</t>
  </si>
  <si>
    <t xml:space="preserve">Realizar reunión con la Vicerrectoría Acádemica para Socializar la propuesta del procedimiento del registro de notas con el fin de recibir retroalimentación
</t>
  </si>
  <si>
    <t>Reunión realizada con la Vicerrectoría Acádemica</t>
  </si>
  <si>
    <t xml:space="preserve">Acta de reunión, registros de asistencia </t>
  </si>
  <si>
    <t>I semestre de 2025:
Con oficio 4.2-55.6/516 del 21 de julio de 2025, DARCA envía  la siguiente información:
Descripción de avances por el proceso:
1. Se actualizó el procedimiento PA-GA-4.2-PR-15 del registro de notas de acuerdo a las fases PHVA con sus respectivas actividades, responsables y controles del procedimiento.
2. Se socializó el procedimiento PA-GA-4.2-PR-15 del registro de notas con la Vicerrectoría Acádemica y se hicieron los ajustes pertinentes del mismo.
Evidencia presentada por el proceso:
Acta de reunión y registro de asistencia realizada así: 
- Acta 4.2-3/ 009 Actualización del procedimiento de Control de registro de calificaciones - DARCA 23/04/2025 
- Acta 4.2-3/ 010 Socialización del procedimiento de Control de registro de calificaciones - DARCA 08/05/2025
Avance propuesto por el proceso:
La actividad propuesta tiene un avance del 100% teniendo en cuenta que se alcanzó el objetivo definido inialmente.</t>
  </si>
  <si>
    <t>I Semestre de 2025
La OCI evidenció la publicación de los procedimientos en el programa LVMEN, disponible en el portal web institucional, entre ellos: PA-GA-4.2-PR-15 Control y Registro de Calificaciones de Estudiantes de Pregrado  V2, con fecha de actualización  23/04/2025
En el Acta 4.2-3/010, que corresponde al registro de la socialización del procedimiento de control de registro de calificaciones - DARCA, realizada el 08/05/2025, se evidencia la presentación del procedimiento ante la Vicerrectora Académica, lo cual se valida como evidencia del cumplimiento del indicador propuesto.
De la documentación del procedimiento: La Oficina de Control Interno (OCI) analizó la definición de los puntos de control establecidos en los procedimiento y evidenció que estos presentan un nivel de generalidad que limita su utilidad como referencia para verificar, hacer seguimiento y valorar la efectividad de su aplicación. Lo que dificulta la evaluación objetiva del cumplimiento y desempeño de los procesos. Por ejemplo: 
Actividad 2. "Crea los grupos clase, asigna los docentes responsables y configura los porcentajes de calificación para cada asignatura ofertada por programa académico, conforme a la planificación académica del periodo", identifica como punto de control "Oferta Académica registrada en SIMCA", de otra parte, la actividad indica ".. Crea grupo clase...", Aunque la actividad contiene la acción "Crear grupo clase", en el ítem de Abreviaturas y definiciones no se encuentra una definición para este término.</t>
  </si>
  <si>
    <t>La OCI, recomienda redefinir los puntos de control de estas actividades a fin de que sean específicos y verificables, indiquen qué evidencia queda registrada, señalen cómo se realiza la verificación (por ejemplo: mediante reporte, acta, registro en sistema, etc.). 
Igualmente, recomienda analizar la descricpuón de las actividades, con el propósito de que den mayor claridad y coherencia en el documento.</t>
  </si>
  <si>
    <t>Realizar reunión con los decanos de cada facultad para socializar el procedimiento definitivo del registro de notas, con intermediación de Viceacademica.</t>
  </si>
  <si>
    <t xml:space="preserve">Reunión realizada con los decanos de cada facultad </t>
  </si>
  <si>
    <t xml:space="preserve">Profesional Especializado de la División de Admisiones, Registro y Control Académico DARCA
Vicerrectoría Académica </t>
  </si>
  <si>
    <t>No existe un procedimiento documentado para el registro de calificaciones</t>
  </si>
  <si>
    <t>Ajustar la propuesta de procedimiento del registro de notas enfocado en el paso a paso, estableciendo controles y responsables.</t>
  </si>
  <si>
    <t>Procedimiento del registro de notas ajustado</t>
  </si>
  <si>
    <t>Profesional Especializado de la División de Admisiones, Registro y Control Académico DARCA.</t>
  </si>
  <si>
    <t>Procedimiento ajustado y publicado</t>
  </si>
  <si>
    <t>I semestre de 2025:
Con oficio 4.2-55.6/516 del 21 de julio de 2025, DARCA envía  la siguiente información:
Descripción de avances por el proceso:
Se consolidaron todas las propuestas socializadas en las mesas de trabajo de los puntos previos y se efectuó el procedimiento PA-GA-4.2-PR-15 Control del Registro de Calificaciones V2 completamente ajustado.
Evidencia presentada por el proceso:
PA-GA-4.2-PR-15 Procedimiento Control del Registro de Calificaciones V2
Avance propuesto por el proceso:
La actividad propuesta tiene un avance del 100% teniendo en cuenta que se alcanzó el objetivo definido inialmente.</t>
  </si>
  <si>
    <t>I Semestre de 2025
Se evidencia por la OCI, la publicación en el programa LVMEN, disponible en el portal web Institucional, del procedimiento PA-GA-4.2-PR-15 Control y Registro de Calificaciones de Estudiantes de Pregrado  V2, con fecha de actualización  23/04/2025</t>
  </si>
  <si>
    <t>La OCI recomienda mantener actualizada esta información y su implementación a través de una amplia difusión entre los actores responsables de su ejecución, a fin de contar con la trazabilidad y lograr el cumplimiento de los lineamientosestablecidos en el procedimiento en cuestión.</t>
  </si>
  <si>
    <t xml:space="preserve">Gestionar con el Centro de Gestión de las Comunicaciones el desarrollo y socialización de piezas gráficas del procedimiento del registro de notas mediante canales digitales, dirigida a los docentes a través de correo electrónico y redes sociales institucionales. </t>
  </si>
  <si>
    <t>Desarrollo de piezas gráficas gestionado y procedimiento socializado</t>
  </si>
  <si>
    <t>Oficios, correos electrónicos, capturas de pantalla.</t>
  </si>
  <si>
    <t>I semestre de 2025:
Con oficio 4.2-55.6/516 del 21 de julio de 2025, DARCA envía  la siguiente información:
Se solicitó a través de correo electrónico institucional con fecha del 03/06/25, 04/06/25 y 09/06/25 al Centro de Gestión de las Comunicaciones el desarrollo y socialización de piezas gráficas del procedimiento Control del Registro de Calificaciones.
Evidencia presentada por el proceso:
Correos electrónico y piezas gráficas del procedimiento de procedimiento Control del Registro de Calificaciones
Avance propuesto por el proceso:
La actividad propuesta tiene un avance del 100% teniendo en cuenta que la actividad se gestionó en su totalidad.</t>
  </si>
  <si>
    <t>I semestre de 2025
La OCI evidenció un correo electrónico enviado el 3/06/2025 al Centro de Gestión de las Comunicaciones, a través del que se solicitó la creación de una pieza gráfica dirigida a los docentes, con el fin de invitarlos a conocer el procedimiento PE-GA-4.2-PR-15 Control y Registro de Calificaciones de Estudiantes de Pregrado, publicado en el portal web Institucional - Programa Lvmen.
Asimismo, la División de TIC’s informó sobre el envío masivo de dicha pieza gráfica, con el asunto: “Consulte el procedimiento actualizado sobre Control y Registro de Calificaciones”, dirigido a los docentes.
Sin embargo, no se evidencia en el correo la identificación de los destinatarios específicos a quienes fue dirigida la invitación.</t>
  </si>
  <si>
    <t xml:space="preserve">Durante la revisión de la evidencia relacionada con la divulgación del procedimiento PE-GA-4.2-PR-15, se identificó que, pese a que existe un correo electrónico enviado al Centro de Gestión de las Comunicaciones solicitando la creación de una pieza gráfica dirigida a los docentes, y se cuenta con información sobre el envío masivo de dicha pieza, por la División de TIC’s, no se observa en el correo la identificación de los destinatarios específicos a quienes fue dirigida la invitación. Situación que limita la trazabilidad del proceso de comunicación institucional y dificulta verificar que la información haya sido efectivamente compartida con la población objetivo.
Por lo que, la OCI recomienda que, en las próximas actividades de difusión y/o divulgación institucional, se cuente con la identificación clara y verificable de los destinatarios de las comunicaciones, especialmente cuando se trate de información relacionada con procedimientos académicos o administrativos. Para lo que, se sugiere incluir en el cuerpo del mensaje o en los registros del envío masivo, la descripción del grupo objetivo o los correos institucionales utilizados, a fin de fortalecer la trazabilidad del proceso, facilitar la verificación del alcance de la comunicación y velar por que la información llegue efectivamente a la población de destino.
</t>
  </si>
  <si>
    <t xml:space="preserve">Implementar el procedimiento de registro de notas </t>
  </si>
  <si>
    <t>Procedimiento del registro de notas implementado</t>
  </si>
  <si>
    <t>I semestre de 2025:
Con oficio 4.2-55.6/516 del 21 de julio de 2025, DARCA envía  la siguiente información:
Descripción de avances por el proceso:
Se verificó la implementación del procedimiento de registro de notas a través del sistema el cual generó el reporte final de las calificaciones realizadas por los docentes con sus diferentes grupos y asiganturas.
Evidencia presentada por el proceso:
Archivo de la aplicación del registro de notas por parte de los docentes.
Avance propuesto por el proceso:
La actividad propuesta tiene un avance del 100% teniendo en cuenta que la actividad se gestionó en su totalidad.</t>
  </si>
  <si>
    <t>I semestre de 2025
Sobre la implementación del procedimiento:
En el documento remitido por DARCA, titulado "Archivo de la aplicación del registro de notas por parte de los docentes – 2025-1", se observa un análisis detallado de la información extraída de los distintos reportes generados por el sistema, los que permiten evaluar el nivel de cumplimiento de los docentes universitarios en relación con el registro oportuno de las notas, de acuerdo a los plazos establecidos por la Institución.
Este documento incorpora conclusiones sobre la implementación del procedimiento, así como propuestas de mejora orientadas a ampliar el número de docentes que aplican correctamente dicho procedicimiento, acciones tendientes a fortalecer la eficiencia institucional y optimizar la calidad en la gestión académica.
El informe incorpora conclusiones sobre la implementación del procedimiento, así como acciones de mejora orientadas a fortalecer la adopción del mismo por el cuerpo profesoral, a fin de mejorar la eficiencia institucional y promover la estandarización y alineación del procedimiento con los objetivos de la División y las normativas vigentes.</t>
  </si>
  <si>
    <t>Con base en los datos del documento presentado, la OCI sugiere continuar con el fortalecimiento del procedimiento de registro de notas por los docentes, con la implementación de acciones que faciliten su aplicación, tales como jornadas de orientación y acompañamiento.</t>
  </si>
  <si>
    <t>Facilitar herramientas de apoyo a los diferentes actores sobre el paso a paso del registro de notas</t>
  </si>
  <si>
    <t>Actualizar el Manual de procedimiento sintetizando paso a paso el registro de notas.</t>
  </si>
  <si>
    <t>Manual actualizado</t>
  </si>
  <si>
    <t>Manual actualizado y publicado</t>
  </si>
  <si>
    <t>Se mantienen las inconformidades a través de las PQR por las partes interesadas y/o grupos de valor sobre registros y corrección de notas académicas, principalmente en la Facultad de Derecho, Ciencias Políticas y Sociales y DARCA.</t>
  </si>
  <si>
    <t>Establecer una estrategia para el control del registro oportuno de calificaciones de los programas con alto índice de PQR.</t>
  </si>
  <si>
    <t>Elaborar una matriz de control para llevar un monitoreo de la estrategia socializada del registro de notas con los docentes que reportan incumplimientos a través del formulario de solicitud de registro de notas.
Esta matriz incluirá dos requerimientos:
1.Primer requerimiento: Dirigido al docente.
2.Segundo requerimiento: Dirigido a la facultad, con copia a la Vicerrectoría Académica.</t>
  </si>
  <si>
    <t xml:space="preserve">Matriz de control elaborada </t>
  </si>
  <si>
    <t xml:space="preserve">Matriz de control para el proceso de registro de notas </t>
  </si>
  <si>
    <t>Establecer una estrategia para el control del registro oportuno de calificaciones de los programas con alto índice de PQR</t>
  </si>
  <si>
    <t>Identificar e implementar indicadores de efectividad del resultado de la matriz de seguimiento de la estrategia implementada en el paso previo (Matriz de Control de seguimiento del proceso de registro de notas)</t>
  </si>
  <si>
    <t xml:space="preserve">Indicadores identificados e implementados </t>
  </si>
  <si>
    <t xml:space="preserve">Registros de la identificación e implementación de los indicadores </t>
  </si>
  <si>
    <t>Sin evidencias de la ejecución y seguimiento a los controles identificados para gestionar el riesgo de corrupción.</t>
  </si>
  <si>
    <t>No se han identificado los riesgos de gestión y corrupción, para poder establecer los controles pertinentes</t>
  </si>
  <si>
    <t>Administrar los riesgos de gestión y corrupción del procedimiento de registro de notas y las acciones para mitigar su materialización</t>
  </si>
  <si>
    <t xml:space="preserve">Monitorear el riesgo sobre el registro de notas con los controles implementados                                                  </t>
  </si>
  <si>
    <t xml:space="preserve">Riesgo de registro de notas  monitoreado </t>
  </si>
  <si>
    <t>Reportes extraidos del sistema integrado de matrícula y control académico, y correos electrónicos</t>
  </si>
  <si>
    <t>I semestre de 2025:
Con oficio 4.2-55.6/516 del 21 de julio de 2025, DARCA envía  la siguiente información:
Descripción de avances por el proceso:
Se realizó un informe final de los riesgos de registro de notas en SIMCA.
Evidencia presentada por el proceso:
Se generó el reporte final del registro de notas por grupos y docentes de cada programa para evitar riesgos de gestión y corrupción.
Avance propuesto por el proceso:
Reporte final del riesgo sobre el registro de notas con los controles implementados</t>
  </si>
  <si>
    <t>I semestre 2025
Según la debilidad identificada por la OCI, relacionada con la falta de evidencias sobre la ejecución y seguimiento de los controles establecidos para gestionar el riesgo de corrupción en DARCA, cuya acción de mejora corresponde a “Administrar los riesgos de gestión y corrupción del procedimiento de registro de notas y las acciones para mitigar su materialización”, y bajo el indicador “Riesgo de registro de notas monitoreado”, DARCA presenta el documento denominado “Reporte final del riesgo sobre el registro de notas con los controles implementados – 2025”.
Documento identifica los riesgos en SIMCA, relacionados con los registros académicos, presenta las acciones de mitigación implementadas, los responsables designados y la periodicidad definida para su seguimiento. Particularmente, se identifican tres riesgos:
Riesgo 1: Mecanismos incipientes de monitoreo a los trámites y procedimientos.
Riesgo 2: Fallas en la cultura de la integridad y la probidad.
Riesgo 3: Manejo indebido de información privilegiada.
Al revisar los soportes de gestión asociados a estos riesgos, se evidencia documentación únicamente para el Riesgo N.º 2, el que describe prácticas que comprometen la cultura de integridad institucional, especialmente en el manejo de contraseñas de acceso a SIMCA. La acción de mitigación propuesta consiste en la generación de reportes de alertas para el cambio periódico de contraseñas, dirigidos a los técnicos de DARCA; sin embargo, no se logra evidenciar la efectividad de dichas alertas ni su impacto en la mitigación del riesgo.
Pese a lo anterior, el documento señala que “La identificación de estos riesgos ha permitido diseñar acciones concretas orientadas a proteger la integridad de los registros académicos y garantizar la transparencia en el uso de la plataforma SIMCA”, y concluye que es necesario continuar con el seguimiento sistemático de las medidas implementadas, así como fortalecer la articulación entre las áreas técnicas y administrativas para asegurar la efectividad de los controles propuestos.
Si bien el documento presentado por DARCA identifica riesgos asociados al registro de notas y plantea acciones orientadas a proteger la integridad de los registros académicos y promover la transparencia en el uso de SIMCA, no se evidencia una revisión periódica de los controles implementados, ni la verificación de su funcionamiento, la documentación de los resultados obtenidos, ni la adopción de acciones correctivas cuando corresponda. Tampoco se presentan resultados concretos que permitan evaluar la efectividad de los controles aplicados.
La ausencia de evidencias sobre el impacto de las medidas adoptadas, dificulta la verificación del cumplimiento de los indicadores, al igual que la valoración del avance en la gestión de los riesgos identificados.</t>
  </si>
  <si>
    <t>Aunque el documento presentado por DARCA representa un avance en la identificación de riesgos asociados al registro de notas y en la formulación de acciones orientadas a proteger la integridad de los registros académicos y promover la transparencia en el uso de SIMCA, persiste una debilidad significativa en la gestión de dichos riesgos: la falta de evidencia sobre la revisión periódica, el funcionamiento efectivo de los controles implementados, y la documentación de los resultados obtenidos, es por esto que la falta de trazabilidad y verificación dificulta: la evaluación del cumplimiento de los indicadores establecidos, la valoración del avance en la mitigación de los riesgos identificados, la adopción de acciones correctivas oportunas y efectivas.
Por lo anterior, la OCI recomienda:
Realizar revisiones periódicas de la ejecución de los controles, analizar la efectividad y el impacto de las actividades establecidas, revisar la pertinencia de los controles a fin de que sean aplicables y sostenibles en el tiempo; como mejora continua realizar ajustes y actualizaciones  de las acciones de mitigación que permitan subsanar las debilidades encontradas en el seguimiento; todo lo anterior con base en la guía sobre administración del riesgo adopatada por la Universidad del Cauca.</t>
  </si>
  <si>
    <t>VICERRECTORÍA ADMINISTRATIVA - DIVISIÓN DE GESTIÓN DEL TALENTO HUMANO</t>
  </si>
  <si>
    <t>PLAN DE MEJORAMIENTO INFORME 2.6-52.18/14 DE 2019 DE EVALUACIÓN AL PROCESO DE GESTIÓN HUMANA</t>
  </si>
  <si>
    <r>
      <t>Gestión
(</t>
    </r>
    <r>
      <rPr>
        <sz val="12"/>
        <color rgb="FFFFFFFF"/>
        <rFont val="Arial Narrow"/>
        <family val="2"/>
      </rPr>
      <t>% subsana la causa y hallazgo</t>
    </r>
    <r>
      <rPr>
        <b/>
        <sz val="12"/>
        <color rgb="FFFFFFFF"/>
        <rFont val="Arial Narrow"/>
        <family val="2"/>
      </rPr>
      <t>)</t>
    </r>
  </si>
  <si>
    <t>OBSERVACIÓN 1: Los Acuerdos 006 y 007 de 2006 en materia de gestión del talento humano, se encuentran sin actualizar a la luz de nuevas normas aplicables en cuanto a planes estratégicos del talento humano, manual de funciones, provisión de cargos de carrera, reubicación aplicable a planta global, liquidaciones de salario y prestaciones sociales (Decreto 1083 de 2015).
OBSERVACIÓN 46: La Universidad cuenta con el Acuerdo 006 de 2006 que crea y reglamenta el Sistema de Carrera Administrativa, cuya operatividad es deficiente como herramienta de soporte adecuado al proceso de gestión estratégica del talento humano, a partir de su ingreso y desarrollo bajo el principio del mérito.
OBSERVACIÓN 20: La persona con C.C. 1061534460 cargo: 4169-18 destino 116, fue vinculada por 8 días (15/02/2019 al 22/02/2019), situación no prevista en los Acuerdos 006 y 007 de 2006</t>
  </si>
  <si>
    <t xml:space="preserve">La normas internas no se ajustan a las Nuevas normas aplicables en cuanto a planes estratégicos del talento humano
Deficientes controles en la vinculación de perosnal asociados a la norma </t>
  </si>
  <si>
    <t>Ajustar las normas relativas a gestión del talento humano</t>
  </si>
  <si>
    <t>Modificar los acuerdos 006 y 007 de 2006</t>
  </si>
  <si>
    <t>acuerdos modificados</t>
  </si>
  <si>
    <t>PROFESIONAL ESPECIALIZADO DGTH</t>
  </si>
  <si>
    <t>Acuerdos</t>
  </si>
  <si>
    <t>OBSERVACIÓN 58 - 59: Se insiste en la aplicación de los procedimientos aprobados en los Acuerdo 006 y 007 de 2006, así como el Decreto 1042 de 1978.</t>
  </si>
  <si>
    <t xml:space="preserve">Indebido procedimiento para la autorización de horas extras y recargos nocturnos. </t>
  </si>
  <si>
    <t>Ajustar las herramientas que soportan el procedimiento de reconocimiento de horas extras y recargo nocturno.</t>
  </si>
  <si>
    <t>Actualizar el Procedimiento de reconocimiento de horas extras y recargo nocturno y demás instrumentos para su operación.</t>
  </si>
  <si>
    <t>Procedimiento e instrumentos Actualizados</t>
  </si>
  <si>
    <t>Procedimiento, formatos, actos administrativos</t>
  </si>
  <si>
    <t> PA-GA-5.1-PR-23 de Liquidación de Horas Extras, Dominicales, Festivos y Recargo Nocturno del 14-09-2022.</t>
  </si>
  <si>
    <t xml:space="preserve">- Se cuenta con el  procedimiento PA-GA-5.1-PR-23 de Liquidación de Horas Extras, Dominicales, Festivos y Recargo Nocturno del 14-09-2022.
- Se realizaron capacitaciones en conjunto con la OCI en el Área de Seguridad, Control y Movilidad.
- Se crearon formatos para la planeación y autorización.
OCI: El porcentaje de avance pasa de 60% a 100%.
</t>
  </si>
  <si>
    <t>OBSERVACIÓN 4: El Acuerdo 085 de 2008 que reglamenta el otorgamiento de estímulos para personal activo, ocasional, catedrático, pensionados y estudiantes regulares, no se ajusta a la Constitución Política, a las normas nacionales (Decreto 1083 del 2015), y a los acuerdos internos (Acuerdo 006 del 2006), como elemento para el desarrollo de los planes de bienestar e incentivos; su ambigüedad ha dado pie a múltiples interpretaciones, entre otras, hacer extensibles sus beneficios a empleados provisionales (transitorios), a conceder incentivos sin respaldo en estudios técnicos de necesidades de las dependencias, y reconocimientos sin tener en cuenta el buen desempeño de los empleados de carrera.</t>
  </si>
  <si>
    <t xml:space="preserve">No se evidencia ajuste entre la normatividad interna y externa </t>
  </si>
  <si>
    <t xml:space="preserve">Ajustar las normas normas relacionadas con planes de bienestar e incentivos </t>
  </si>
  <si>
    <t>Modificar  el Acuerdo 085 de 2008, en lo relativo a estímulos para admnistrativos</t>
  </si>
  <si>
    <t>Acuerdo Modificado</t>
  </si>
  <si>
    <t>Acuerdo y/o evidencias de estudio de viabilidad</t>
  </si>
  <si>
    <t>OBSERVACIÓN 5: Presentan debilidades metodológicas de construcción, no se apegan a la normativa que los regula, ni se encuentran ajustados a la nueva denominación del Mapa de Procesos “Gestión Administrativa y Financiera” (Resolución R- 104 de 2018), lo que en algunos casos les impide ser referentes de operación</t>
  </si>
  <si>
    <t>Los procedimientos no se han actualizado conforme a las mejoras de las actividades en el contexto real administrativo.</t>
  </si>
  <si>
    <t>Revisar y Actualizar los procedimientos relativos al manejo del talento humano</t>
  </si>
  <si>
    <t>Revisar los procedimientos documentados en el proceso de Gestión del Talento Humano, para verificar si están o no ajustados a la nueva denominación del Mapa de Procesos “Gestión Administrativa y Financiera”. Si es el caso, ralizar ajuste y actualización. (PA-GA-5.1-PR-3 "Liquidación de Nómina", PA-GA-5.1-PR-11 "Induccción y Reinducción Conoce tu Universsidad", PA-GA-5.1-PR-12 "Capacitación y Formación", PA-GA-5.1-PR-14 "Bienestar Laboral e Incentivos", PA-GA-5.1-PR-16 "Evauación del desempeño de empleado de carrera administrativa", PA-GA-5.1-PR-21 "Retiro de Funcionarios", PA-GA-5.1-PR-24 "Solicitud de permiso remunerado para ausentarse del área de trabajo", PA-GA-5.1-PR-27 "Entrega de Cargo por Traslado", PA-GA-5.1-PR-26 "Solicitud de Suspensión o disfrute de Vacaciones", PA-GA-5.1-PR-25 "Solicitud de retiro parcial o definitivo de cesantías", PA-GA-5.1-PR-23 "Horas extras, dominicales, festivos, y Recargos Nocturnos", PA-GA-5.1-PR-17 "Actualización y cobro de cuotas partes pensiones a favor").</t>
  </si>
  <si>
    <t>Procedimientos ajustados</t>
  </si>
  <si>
    <t xml:space="preserve">Procedimientos actualizados en pagina Institucional </t>
  </si>
  <si>
    <t xml:space="preserve">Seguimiento 2024 - II:
Con Oficio 5.1-55.6/080 del 31/01/2025, la División de Gestión del Talento Humano remitió la matriz de seguimiento de la OCI en la que manifestó que no se realizó la actualización de los procedimientos. 
En reuniónde seguimiento realizada el día 06-02-2025, se solicita desde la División de TH, según consta en acta No 2.6-3.49/03 del 06/02/2025
I semestre 2025:
Mediante correo electrónico del 17/07/2025, la División de Gestión del Talento Humano remitió la matriz de seguimiento diligenciada, en la que informa que los procedimientos se encuentran actualizados y que son adjuntados, sin embargo, estós no se allegaron, por lo que la OCI verificó en la plataforma LVMEN. </t>
  </si>
  <si>
    <t>Seguimiento 2024 - II:
Se mantiene el porcentaje del seguimiente anterior, la División de TH indica que no se registra la actualización toda vez que van implementar el modelado BPMN - implementación de servicios de infraestructura y luego se hará el traslado de dichos documentos al Centro de Calidad para su revisión y posterior publicación.
En reunión de seguimiento realizada el día 06-02-2025, se solicita ampliación del plazo para el cierre de la actividad, como consta en acta No 2.6-3.49/03 de la misma fecha.
I semestre 2025:
Se evidencia actualización y publicación en LVMEN de los siguientes procedimientos: : PA-GA-5.1-PR-11 denominado Inducción y Reinducción "Conoce tu Universidad", PA-GA-5.1-PR-14 Bienestar Laboral e Incentivos, PAG-A-5.1-PR-16 Evaluación del desempeño laboral de empleados de carrera Administrativa, PA-GA-5.1-PR-20 Revisión y respuestas a Peticiones de Pensiones ya Reconocidas y otras  Prestaciones.
Se indica por TH que el procedimiento  PA-GA-5.1-PR-17 "Actualización y cobro de cuotas partes pensiones a favor" se unifico con el  PA-GA-5.1-PR-18 PA-GA-5.1-PR-18 Revisión y contestación de cuotas partes en contra, según solicitud realizada a Calidad del 17 de junio de 2025</t>
  </si>
  <si>
    <t>OBSERVACIÓN 60: Frente a las licencias ordinarias (Acuerdo 007 de 2006 y Art. 2.2.5.5.5. del Decreto 1083 de 2015 modificado por el 648 de 2017), se encontró que:
• No se ha documentado el procedimiento.
• No se provisionan todos los cargos de las licencias no remuneradas, en garantía de la continuidad de la prestación del servicio.
• La normativa interna no regula la provisión temporal de los cargos que se otorgan por licencias ordinarias, evidenciando nombramientos provisionales por 9 días o hasta 3 meses.
• La resolución de autorización carece de motivación, y se fundamenta en la parte resolutiva.                                                                                                                                            • Solicitudes posteriores a su otorgamiento.</t>
  </si>
  <si>
    <t>No hay un procedimiento documentado, por los vacíos en la normatividad.</t>
  </si>
  <si>
    <t>Plantear una propuesta de procedimiento</t>
  </si>
  <si>
    <t>planteamiento de un procedimiento frente a las licencias ordinarias.</t>
  </si>
  <si>
    <t>Procedimiento e instrumentos Documentados</t>
  </si>
  <si>
    <t xml:space="preserve">Em el I semestre 2023 se reportó Resoluciones Rectorales R-0493 24-04-2023 y R-0056 25-01-2023
Con oficio 5.1-52.20/998 del 22 de noviembre de 2023, la División de Gestión del Talento Humano reportó:
Guía de situaciones administrativas en versión 1 del 1/11/2023, la cual prevé la tipología y el procedimiento para la autorización de licencias remuneradas y no remuneradas.  
En la situación administrativa de comisión, se requiere ajustar la competencia para autorizar comisiones académicas al exterior de profesores y los que ejercen cargo académico administrativo, la cual fue delegada al rector por el Consejo Superior mediante Acuerdo 047 de 2022. (Ver página 14). 
</t>
  </si>
  <si>
    <t xml:space="preserve">Se actualizó la guía que contempla todas las situaciones administrativas, entre ellas las licencias ordinarias. se asigna avance de 100%
La OCI verificará la efectividad de la acción de mejoramiento. </t>
  </si>
  <si>
    <t>OBSERVACIÓN 61:  La licencia se autoriza de oficio o a solitud de parte debido a incapacidad médica expedida por competente, y debe constar en acto administrativo motivado, (Acuerdo 007 de 2007 y Art. 2.2.5.5.11 del Decreto 1083 de 2015 modificado por el 648 de 2017), se encuentra:
° No se ha documentado el procedimiento.
° No se provisionan todos los cargos en garantía de la continuidad del servicio, cuando las licencias superan los 30 días.
° Carpetas C.C. 10294423 y 10295400: para el otorgamiento de la licencia de paternidad no se evidencia copia de la solicitud y certificado de nacido vivo o copia simple del registro civil de nacimiento.</t>
  </si>
  <si>
    <t>No hay un procedimiento documentado</t>
  </si>
  <si>
    <t>Revisión de la normatividad existente, interna y externa que permita el planteamiento ajustado a ello, de un procedimiento frente a las licencias ordinarias.</t>
  </si>
  <si>
    <t xml:space="preserve">Con oficio 5.1-52.20/998 del 22 de noviembre de 2023, la División de Gestión del Talento Humano reportó:
Guía de situaciones administrativas en versión 1 del 1/11/2023, la cual prevé la tipología y el procedimiento para la autorización de licencias remuneradas y no remuneradas.  </t>
  </si>
  <si>
    <t>OBSERVACIÓN 68: ° El permiso para docencia no considera las condiciones reglamentarias de otorgamiento.
° Sin formalización de controles y registros consolidados sobre la concesión.
° Según los reportes SIMCA 23 servidores orientan clases en programas de pregrado de la Universidad.
° Sin evidencia de solicitudes, estudios de viabilidad sobre las incidencias en la prestación del servicio, resoluciones de permiso y plan de recuperación del tiempo concedido.</t>
  </si>
  <si>
    <t>No se realiza regsitro para el seguimiento y justificación de algunas solicitudes de permiso</t>
  </si>
  <si>
    <t>Realizar el seguimiento y justificación de algunas solicitudes de permiso, armonizando con la normatividad y los controles necesarios</t>
  </si>
  <si>
    <r>
      <t>Revisar los procedimientos de otorgamiento de permiso para docencia, articular con la Dependencia encargada de este procedimiento para consolidar información y llevar un control por medio de una relación de servidores que orientan cátedra.</t>
    </r>
    <r>
      <rPr>
        <sz val="10"/>
        <color rgb="FF000000"/>
        <rFont val="Arial"/>
        <family val="2"/>
      </rPr>
      <t xml:space="preserve"> </t>
    </r>
    <r>
      <rPr>
        <i/>
        <sz val="10"/>
        <color rgb="FF000000"/>
        <rFont val="Arial"/>
        <family val="2"/>
      </rPr>
      <t>(Dcocumentar y rezalira con la observación 5)</t>
    </r>
  </si>
  <si>
    <t>Permisos para docencia registrados</t>
  </si>
  <si>
    <t>Documento/relación de servidores catedráticos</t>
  </si>
  <si>
    <t>Seguimiento 2024- I: 
En visita realizada por la OCI el 29/08/2024 a la División de Gestión del Talento Humano, como consta en acta 2.6-3.49/10, se entregó Circular informativa 5.1-22.2001 drl 2024.
Seguimiento 2024 - II:
Con Oficio 5.1-55.6/080 del 31/01/2025, la División de Gestión del Talento Humano remitió: 
Pantallazo que evidencia el correo donde se requiere a todos los funcionarios Administrativos que registran hora cátedra según el Grupo de Compensación y Nómina.</t>
  </si>
  <si>
    <t xml:space="preserve">Seguimiento 2024- I: 
Se pudo determinar que no se reporta de manera oportuna por las dependencias el formato debidamente diligenciado PA-GA-5.1-FOR 57 permiso de funcionarios Administrativos para ejercer la docencia, lo que genera que el consolidado que tiene la dependencia de Talento Humano no esté actualizado y acorde con la realidad, el reporte tiene 4 docentes administrativos y la realidad es que son 21 administrativos que ejercen docencia.
La Universidad elaboró circular informativa No. 5,1-22/001 del 15 de febrero de 2024 cuyo asunto es diligenciamiento del formato de uso institucional permiso funcionarios administrativos para ejercer la docencia universitaria .
Se hace el llamado a que se trabaje conjuntamente con los responsables de nómina para que la información sea precisa y acorde a la realidad de las novedades que se manejan en la dependencia.
Pendiente el reporte de la relación de servidores que orientan cátedra y el control aplicado entre ellos el formato PA-GA-5.1-FOR-57 Permiso a Funcionarios Administrativos para ejercer la Docencia V2
Seguimiento 2024- II: 
La OCI observó que la División de TH lleva control en excel con los nombres de los administrativos que tienen autorización para ejecutar hora catedra, ademas se emitió Circular Informativa de la División sobre
docencia de administrativos para el Primer Periodo Académico del 2025, además, se evidencia el diligenciamiento del formato “Permiso de Funcionarios Administrativos para Ejercer la Docencia Universitaria
PA-GA-5.1-FOR-57 con sus correspondientes visados, por lo que el avance pasa del 90% al 100%. </t>
  </si>
  <si>
    <t>OBSERVACIÓN 15: El Plan no determina los beneficios exclusivos para empleados de carrera, considerados legalmente con preferencia y exclusividad frente a algunos derechos laborales.
Se diseñó bajo 8 puntos:
• Incentivo técnico por esfuerzo laboral sobresaliente
• Estímulo por participación deportiva y/o cultural
• Reconocimiento público
• Incentivo disfrute de matrimonio
• Inventivo bono consumible cumpleaños
• Incentivos labor meritoria
• Estímulo Académico Pregrado y Posgrado
• Estímulos Becas Posgrado</t>
  </si>
  <si>
    <t>No existe una estrategia que considere beneficios exclusivos o de prioridad a los empleados de carrera</t>
  </si>
  <si>
    <t>Proponer estategias dentro de las actividades del Plan de Incentivos, por medio de las cuales se le de prioridad a los empleados públicos de Carrera Administrativa antes de los cargos nombrados en provisionalidad, en caso de empate o situaciones que puedan generar controversia en el proceso de entrega de incentivos.</t>
  </si>
  <si>
    <t xml:space="preserve">Generar desde la División de Gestión del Talento Humano como equipo encargado de la ejecución del SIGLA, la propuesta al comité que permita ajustar los lineamientos de entrega de algunos incentivos en los cuales se pueden dar situaciones que requieran de dar prioridad a un funcionario de carrera. </t>
  </si>
  <si>
    <t>Propuesta para comité del SIGLA
(Oficio).
Documento proyectado con las propuestas para aprobación  del COMITÉ SIGLA</t>
  </si>
  <si>
    <t>Propuestas proyectada y aprobada</t>
  </si>
  <si>
    <t>Prouesta de SIGLA 2.0 por aporbación ante las Directivas</t>
  </si>
  <si>
    <t xml:space="preserve">Los servidores de la División expresan la necesidad de formular nuevas estrategias dentro de la actualización al SIGLA para los empleados de carrera administrativa.
En el Manual de ejecución del SIGLA 2.0, en la página 3 se encutnra relacionada la prioridad para los beneficios de los empleados de carrera.
</t>
  </si>
  <si>
    <t xml:space="preserve">OBSERVACIÓN 30: El Cargo de Profesional Especializado 2028-15 de libre nombramiento adscrito a la División de Admisiones, Registro y Control Académico-DARCA, fue reubicado a la Vicerrectoría Académica, afectando la estructura del manual de funciones, que lo contempla como un cargo estático para la DARCA. </t>
  </si>
  <si>
    <t>Se reubica al funcionario por enfermedad laboral</t>
  </si>
  <si>
    <t>Realizar seguimiento y control a la reubicación.</t>
  </si>
  <si>
    <t>Realizar seguimiento por parte del Área de Seguridad y Salud en el Trabajo a la reubicación para hacer consulta jurídica e implementar compromisos y planes de mejora indivdual.</t>
  </si>
  <si>
    <t>Diagnóstico realizado y  registro de seguimiento  de mejoras implementadas</t>
  </si>
  <si>
    <t>Diagnóstico / Registros</t>
  </si>
  <si>
    <t> Se presenta el Acta 5.1.4-1.59/02 de 2022  donde consta información sobre reubicaciones en el periodo y un informe con indicadores anual, el cual se sugiere considerar para la toma de decisiones relacionadas con la gestión humana.</t>
  </si>
  <si>
    <t xml:space="preserve">La OCI sugiere que la División consolide la información de reubicación de los servidores universitarios y realice un diagnóstico sobre las principales causas.
Se realizó el correctivo respecto de la situación detectada.
Se presenta el Acta 5.1.4-1.59/02 de 2022  donde consta información sobre reubicaciones en el periodo y un informe con indicadores anual, el cual se sugiere considerar para la toma de decisiones relacionadas con la gestión humana.
OCI: El porcentaje de avance pasa de 20% a un 100%.
</t>
  </si>
  <si>
    <t>OBSERVACIÓN 31: Pese a que la Universidad del Cauca cuenta con personal de Carrera pre-pensionado o con cumplimiento de requisitos de pensión y con un alto porcentaje de decrecimiento, no ha implementado estrategias de relevo generacional, ni preparación para su retiro en cumplimiento del Decreto 1083 de 2015.</t>
  </si>
  <si>
    <t>Falta de estrategias y actividades frente al tema de prepensionados</t>
  </si>
  <si>
    <t>Desarrollar o articular las estrategias en el tema de Pre-pensionados</t>
  </si>
  <si>
    <t>Estudiar las estrategias que la Universidad del Cauca venia trabajando frente al tema pre-pensionados, adicional al tema de relevo generacional para plantear la estrategia pertinente y actualizar el cumplimiento al decreto 1083 de 2015, articulando acciones del Plan de Bienestar SIGLA con las distintas actividades que se realizan referentes al tema pre-pensionados</t>
  </si>
  <si>
    <t>Actividades y acciones propuestas y/o articuladas</t>
  </si>
  <si>
    <t xml:space="preserve">Registros </t>
  </si>
  <si>
    <t xml:space="preserve">Se evidencian registros de capacitaciones y estrategias de relevo generacional y una propuesta individual de concurso proyectada desde el Comité de Carrera.
OCI: El porcentaje de avance pasa de 0% a un 100%.
</t>
  </si>
  <si>
    <t>OBSERVACIÓN 42: No se evidencia el cumplimiento de las actuaciones de inducción, empalmes y notificación del acto administrativo de nombramiento, aceptación del cargo y suscripción del compromiso de confidencialidad cuando aplica (Acuerdo 007 de 2006 y Decreto 1083 de 2015).</t>
  </si>
  <si>
    <t>Falta documentación de las actividades de inducción, reinducción y empalme</t>
  </si>
  <si>
    <t>Documentar y presentar evidencia</t>
  </si>
  <si>
    <t>Documentar el cumplimiento de las actuaciones de conformidad con la normatividad interna y externa que dispone las pautas adecuadas y procedimientos pertinentes.</t>
  </si>
  <si>
    <t>Heramientas de Empalmes y/o entregas de cargos actualizadas e implementadas</t>
  </si>
  <si>
    <t>Registros formato, acta</t>
  </si>
  <si>
    <t>Seguimiento 2024 - II:
Con Oficio 5.1-55.6/080 del 31/01/2025, la División de Gestión del Talento Humano remitió: 
pantallazo de inducción y reinducción
I semestre 2025: 
Mediante correo electrónico del 17/07/2025, la División de Gestión del Talento Humano remitió la matriz de seguimiento diligenciada y los siguientes documentos:
1. Listado de reinducción
2. Fichas de inducciones a personal nuevo</t>
  </si>
  <si>
    <t>Seguimiento 2024- II: 
Se evidencia registro de inducción de servidores, y listado de asistencia de proceso de reinducción al area de seguridad, control y movilidad.
Se insta a llevar un control del personal que ingresa semestralmente que permita identificar mas agilmente el numero de personas  al que se le realizó el proceso de inducción, la actividad pasa al 90% de avance. 
I semestre 2025:
Se observa la inducción a 6 servidores que ingresaron en el primer semestre 2025, según formato FOR 17, se evidencia listado de asistencia de jornadas de reinducción para el Programa de Arquitectura, Facultad de Ingenieria Electrónica y Telecomunicaciones, División de Talento Humano, Facultad de Artes.  La División desconoce el diligenciamiento de la suscripcion del compromiso de confidencialidad cuando aplique (Acuerdo 007-2006 y Decreto 1083-2015)</t>
  </si>
  <si>
    <t>OBSERVACIÓN 38: Se asignan funciones administrativas de nivel directivo a personal de planta docente, sin embargo, la asignación de funciones sólo se puede realizar respecto de cargos de la misma naturaleza; es limitada en el tiempo y se refiere a un marco funcional y concreto relacionado directamente con el cargo. (Sentencia T-105 de 2002 de la Corte Constitucional y Art. 2.2.5.5.52 del Decreto 1083 de 2015 modificado por el 648 de 2017).</t>
  </si>
  <si>
    <t>Falencia en la técnina jurídica para la contrucción de los actos administrativos de docentes en cargos - académico adminsitrativos</t>
  </si>
  <si>
    <t>Ajustar e implementar los modelos de actos administrativos</t>
  </si>
  <si>
    <t>Actualizar los modelos de actos administrativos respecto a casos como los contemplados en la Observación 38 con el fin de implementarse de la manera correcta según la normatividad vigente</t>
  </si>
  <si>
    <t>Actos adminitrativos ajustados</t>
  </si>
  <si>
    <t>acto administrativo</t>
  </si>
  <si>
    <t xml:space="preserve">Comunicado: http://www.unicauca.edu.co/versionP/documentos/comunicados/comunicado-sobre-firma-yo-suscripci%C3%B3n-en-documentos-institucionales-con-la-menci%C3%B3n-del-cargo-corr                                                           Se anexa el cronograma de Reinducción y su programa.  https://drive.google.com/file/d/1xksKJ3tlGq5DNmOiP8jdR6Ku-Xdcp4I7/view?usp=sharing                                                    También se anexan las presentaciones socializadas a cada uno de los grupos diferenciados por cargo. https://drive.google.com/drive/folders/13sazZA_V27W5K1AzcoWxjpa_nqXPLytP?usp=sharing                                                    Listado de asistencia a la reinducción.  https://drive.google.com/file/d/1SAlLVEVuKecxWFDR0yQ9TWdbkQVWncZQ/view?usp=sharing </t>
  </si>
  <si>
    <t>Acta de seguimiento 2.6-1.60/05 de 2022
Se presentan actos administrativos ajustados a la técnica jurídica que corresponde.
OCI: El porcentaje de avance pasa de 30% a un 100%.</t>
  </si>
  <si>
    <t>OBSERVACIÓN 39: Docente ostenta 2 cargos académico – administrativo durante el 01 de agosto y el 12 de septiembre de 2017 (Director de Centro y Decano), según Resoluciones Superiores 043 y 049 de 2017.</t>
  </si>
  <si>
    <t xml:space="preserve">No hubo revisión de procesos para la asignación de cargo </t>
  </si>
  <si>
    <t>Actualizar los modelos de actos administrativos respecto a casos como los contemplados en la Observación 39 con el fin de implementarse de la manera correcta según la normatividad vigente</t>
  </si>
  <si>
    <t>OBSERVACIÓN 87: Los controles hacen parte del mínimo que hacer de la dependencia, con lo que no contrarrestan por si solos las causas del riesgo.
El ejercicio auditor muestra que el control no se aplica, al constatar en las historias laborales la falta de algunos soportes de análisis ( PA-GA-5.1-FOR-44).</t>
  </si>
  <si>
    <t>Falta de controles adicionales al Plan de Gestión documental</t>
  </si>
  <si>
    <t xml:space="preserve">Formular plan de trabajo de Organización Documental para cumplir con los procesos </t>
  </si>
  <si>
    <t xml:space="preserve"> Continuar con el trabajo del plan para alcanzar mayor porcentaje de avance.</t>
  </si>
  <si>
    <t>Plan de Trabajo ejecutado</t>
  </si>
  <si>
    <t>Documento/registros/Plan</t>
  </si>
  <si>
    <t xml:space="preserve">Plan de Trabajo Archivo de Historias Laborales.  https://drive.google.com/file/d/1z0dtt2XbCbygBe0qZCCAQA8-UUK5s96Z/view?usp=sharing                       </t>
  </si>
  <si>
    <t xml:space="preserve">Se evidencia plan de trabajo, sin embargo se determinará un mayor nivel de avance conforme a la implementación.
Se presenta un Plan de mejoramiento de gestión documental, 2022 a 2026. Se reorganizó la gestión documental desde el año 2000 y por verificar la implementación. La Gestión documental  de las historias laborales se encuentra  clasificado  hasta el año 2020, falta organización  conforme a las directrices de AGN.
OCI: El porcentaje de avance pasa de 50% a 100%.
</t>
  </si>
  <si>
    <t>OBSERVACIÓN 88: • Documentos diligenciados a lápiz, (Formato de Cumplimiento de requisitos)
• Certificación de experiencia sin firmas
• Faltan firmas en solicitudes de suspensión de vacaciones.
• Duplicidad de documentos en historias laborales.
• Historias laborales parcialmente actualizadas y sin tipos documentales establecidos en la Tabla de Retención Documental.</t>
  </si>
  <si>
    <t>Retraso en la actualización y revisión de las Historias Laborales, sólo que falta disposición final</t>
  </si>
  <si>
    <t>Continuar revisando los documentos que reposan en las hojas de vida, para corregir si hay alteraciones que nos correspondan, de igual manera actualizar los documentos que se deben relacionar según la Tabla de Retención Documental.</t>
  </si>
  <si>
    <t xml:space="preserve">Plan de Trabajo Archivo de Historias Laborales.  https://drive.google.com/file/d/1z0dtt2XbCbygBe0qZCCAQA8-UUK5s96Z/view?usp=sharing                                                                                                    Revisión de Requisitos Historias Laborales                           https://drive.google.com/file/d/18xvlgnnXoj-Sc4QEc_XAXF0qIEuFPN5C/view?usp=sharing </t>
  </si>
  <si>
    <t>OBSERVACIÓN 48:  Sobre la rotación se encontró que:
° No se encuentran registros sobre antecedentes individuales de rotación del personal, excepto por el acto administrativo que la ordena o reconoce.
° No se realiza un análisis sobre las dependencias que presentan mayor frecuencia de rotación del personal, frente a sus causas y soluciones.
° No se cuenta con estadísticas de rotación por funcionario, ni registros de análisis y seguimiento a sus causas con sus acciones de manejo.
° Se aplican indistintamente las figuras de reubicación del cargo y reubicación del personal por vacancia definitiva de empleos, con movimiento de cargos a través del encargo o de nombramientos provisionales, sin justificaciones en estudios de necesidad del servicio de las dependencias involucradas, y sin modificación de funciones del encargado o nombrado.
OBSERVACIÓN 50: En la reubicación de empleados públicos se encontró:
• De las historias laborales revisadas 18 servidores fueron reubicados, sin embargo, no se encontró evidencia de dichos actos en 27,7%.
• Procedimiento de reubicación de empleados que no cuentan con soportes acerca de: requerimientos de dependencias o procesos, estudio de perfiles frente al cargo y funciones, registro de análisis de planta; estudios médicos ocupacionales que la avalen, análisis de requisitos para desempeñarse en la nueva dependencia, empalme y reinducción de quien asumirá sus funciones.
:OBSERVACIÓN 51: • Un 16% (11) Trabajadores Oficiales han sido reubicados por razones de salud, a través de oficios o actos administrativos, de los cuales siete (7) desempeñan actividades de archivo o secretaría, alterando la categoría de servidor.
• Las reubicaciones de trabajadores oficiales no cuentan con estudios previos de necesidades de las dependencias y análisis de la adecuación de perfiles profesionales.
• Se asignan funciones propias de un empleo público a trabajadores oficiales a través de oficios, sin dejar registro en los contratos de trabajo, sobre sus nuevas condiciones.
• Se encontraron 2 reubicaciones mediante acto administrativo (Resoluciones).</t>
  </si>
  <si>
    <t xml:space="preserve">no se detectó la necesidad de documentar o registrar la rotación y reubicación, más allá del regsitro de novedad nómina o actualización de datos en sistemas de recursos humanos.
No hay un Plan que direccione la reubicación de Trabajadores Oficiales por razones de salud </t>
  </si>
  <si>
    <t xml:space="preserve">Estrategia para hacer el seguimiento a las rotaciones y reubicaciones  </t>
  </si>
  <si>
    <t xml:space="preserve">Plantear una estrategia para hacer el seguimiento a las rotaciones y reubicaciones de empleado público y trabajadores oficiales, incluyendo la revisión de la normatividad para los modelos de actos administrativos que se requieran  </t>
  </si>
  <si>
    <t>Estrategia ejecutada</t>
  </si>
  <si>
    <t>Registros/documentos de seguimiento/encuestas/formatos</t>
  </si>
  <si>
    <t>Acta 5.1.4-1.59/02 de 2022</t>
  </si>
  <si>
    <t>Se presenta el Acta 5.1.4-1.59/02 de 2022  donde consta información sobre reubicaciones en el periodo y un informe con indicadores anual, el cual se sugiere considerar para la toma de decisiones relacionadas con la gestión humana.
OCI: El porcentaje de avance pasa de 20% a un 100%.
.</t>
  </si>
  <si>
    <t>OBSERVACIÓN 67: • No se encuentran formalizados controles, ni registros consolidados sobre esta situación administrativa.
• Resolución sin motivación VADM 214 de 18/02/2016 autorizó extemporáneamente el permiso remunerado para estudios de 4 a 6 pm del 12 de febrero a 17 de junio de 2016; sin soportes que sustenten el permiso.
• No se formalizan condiciones ni compromisos previos, concomitantes y posteriores para el otorgamiento y mantenimiento de permiso para estudios.</t>
  </si>
  <si>
    <t xml:space="preserve">A la fecha de expedición del Acto Administrativo, no se realizaban los controles y registros pertinentes </t>
  </si>
  <si>
    <t>Realizar control a la expedición de Actos Admnistrativos</t>
  </si>
  <si>
    <t>Hacer seguimiento, Revisión para tomar medidas correctivas a  los futuros Actos Administrativos, teniendo en cuenta los compromisos y soportes que sustenten los permisos. Revisar y actualizar si es necesario los procedimientos y formatos que intervienen en los permisos.
Por realizar (recolección de firmas de manera física para corregir documentos que se encuentran en digital).</t>
  </si>
  <si>
    <t>Documentos actualizados, actos administrativos implementados</t>
  </si>
  <si>
    <t>Actos administrativos/documentos</t>
  </si>
  <si>
    <t xml:space="preserve">Seguimiento Observación 67     https://drive.google.com/file/d/12gYOe1xeVj-VrFByGT0aklDhNm20tOdA/view?usp=sharing </t>
  </si>
  <si>
    <t>Acta de seguimiento 2.6-1.60/05 de 2022
Se presentan actos administrativos ajustados a la técnica jurídica que corresponde.
OCI: El porcentaje de avance pasa de 80% a un 100% .</t>
  </si>
  <si>
    <t>OBSERVACIÓN 79: Sin formal aprobación de la Política de Seguridad y Salud en el Trabajo, comunicada a través del portal web el 22 de febrero de 2018, con vigencia a partir del 27 de agosto del 2017.
La expedición de la Política de Seguridad y Salud en el Trabajo desconoce las formalidades del Acuerdo 105 de 1993, restando fuerza vinculante, debido a que su adopción no ha surtido el trámite en el Consejo Superior competente en la materia.</t>
  </si>
  <si>
    <t>Desconocimiento del procedimiento actual sobre aprobación de políticas</t>
  </si>
  <si>
    <t>Adopción de la política de Seguridad y Salud en el Trabajo.</t>
  </si>
  <si>
    <t>Presentar de la política en Seguridad y Salud en el Trabajo ante el consejo superior, y obtener así la aprobación según la reglamentación institucional interna</t>
  </si>
  <si>
    <t xml:space="preserve">Acto admnistrativo aprobado </t>
  </si>
  <si>
    <t>Acuerdo/Resolución</t>
  </si>
  <si>
    <t>Se excluye del Plan por cuanto es un hallazgo considerado dentro del PM de SSST</t>
  </si>
  <si>
    <t>OBSERVACIÓN 81: • No se realiza seguimientos a la totalidad de las obras y algunos de los que se realizan son inoportunos.
• Algunos conceptos formalmente emitidos por el Área de Seguridad y Salud en el Trabajo, no se tienen en cuenta para la ejecución de los proyectos de obra, impidiendo la implementación del SGSST.
• Los conceptos para la sustitución de insumos o sustancias agentes de riesgo utilizadas en los laboratorios de la Universidad, no se toman en cuenta en todas las dependencias implicadas.
• Inefectividad de los controles de uso de los elementos de protección personal.
• Se realiza seguimiento a algunas de las recomendaciones del Plan de Higiene y Seguridad Industrial.
• No se cuenta con un plan de acción que establezca los seguimientos periódicos a las dependencias de mayor riesgo.
• Las instalaciones de la Universidad no cuentan con puntos de anclaje para las líneas de vida, frente a lo cual el ASST ha realizado diversas gestiones de implementación.</t>
  </si>
  <si>
    <t xml:space="preserve">Falta de personal y y dificultad en la articulación de los planes y proyectos. </t>
  </si>
  <si>
    <t xml:space="preserve"> Realizar Actividades de Gestión que permitan llevar un control del trabajo de SST en las distintas obras.</t>
  </si>
  <si>
    <t>Solicitar a la vicerrectoría administrativa el inicio de las obras, para realizar la adecuada coordinación y el seguimiento a los contratistas en el momento oportuno, logrando el mayor cubrimiento y cumplimiento de medidas de SST.
El área informará a la DGTH el seguimiento en el uso de EPP.
Reiterar la solicitud a la oficina asesora de planeación de la necesidad de instalar los puntos de anclaje y líneas de vida en los edificios de la Universidad.
Incluir dentro del plan de trabajo anual el seguimiento a las recomendaciones y visitas de inspección a las dependencias con mayor riesgo.
actividad con avance de 50%, pendiente por realizar informe de seguimiento a obras.</t>
  </si>
  <si>
    <t>Informes de inspección presentados, Oficio solicitud puntos de anclaje enviado, Formato seguimiento a recomendaciones implementado.</t>
  </si>
  <si>
    <t>Informes/Oficio/ Formato</t>
  </si>
  <si>
    <t xml:space="preserve">Se solicitó su inclusión dentro del Plan de Desarrollo Institucional.
OCI: El porcentaje de avance pasa de 0% a un 100%
</t>
  </si>
  <si>
    <t>OBSERVACIÓN 82:
• Sin evidencia de la autoevaluación del 2017 y 2018.
• Plan de mejoramiento del 2017 no cuenta con indicadores de cumplimiento.
• Plan de seguridad en el trabajo 2018 sin información consolidada sobre su ejecución.
• Los exámenes médicos ocupacionales periódicos no se realizan anualmente a los servidores.
• No se realizan controles ni se toman medidas sobre el personal que no atiende a los exámenes médicos ocupacionales.
• La información que arrojan los exámenes médicos de ingreso, no se toma en cuenta para las medidas de seguimiento al servidor durante el transcurso de su vida laboral. (deben ser tratadas con las observaciones 80, o 81)</t>
  </si>
  <si>
    <t>Desactualización en el tratamiento de la información</t>
  </si>
  <si>
    <t>Actualización de la información mediante la debida documentación y evidencia / Gestión de recursos para mejorar alcance</t>
  </si>
  <si>
    <r>
      <t>Actualizar la documentación y evidencias que permitan consolidar la infomación referente a: auto-evaluación 2017 y 2018.
Indicadores de cumplimiento del plan de mejoramiento del año 2017.</t>
    </r>
    <r>
      <rPr>
        <sz val="10"/>
        <color rgb="FF000000"/>
        <rFont val="Arial"/>
        <family val="2"/>
      </rPr>
      <t xml:space="preserve">
• ejecución Plan de seguridad en el trabajo 2018
• Control y seguimiento en la Realización y resultado anual de Los exámenes médicos ocupacionales periódicos
• La información que arrojan los exámenes médicos de ingreso, no se toma en cuenta para las medidas de seguimiento al servidor durante el transcurso de su vida laboral.                                                                                                          Gestionar la contratación de un médico de medio tiempo para abarcar la totalidad de la población trabajadora.
Informar a la DGTH la insistencia reiterada de los trabajadores a las valoraciones medicas ocupacionales.
Actividad se encuentra con avance de 67%. Pendiente por realizar el seguimiento a los planes.</t>
    </r>
  </si>
  <si>
    <t>Informe de seguimiento y documentos entregados</t>
  </si>
  <si>
    <t xml:space="preserve">Informe </t>
  </si>
  <si>
    <t>OBSERVACIÓN 82:• El Área de Seguridad y Salud en el Trabajo no cuenta con Licencia de Salud Ocupacional que habilite sus servicios en salud (Resolución 2003 de 2014 MSPS).</t>
  </si>
  <si>
    <t>La planta o espacio fisico no cumple con los requerimientos de la Resolución de habilitación.</t>
  </si>
  <si>
    <t xml:space="preserve">Gestionar las solicitudes o acciones para una adecuación que permita el cumplimiento de estándares mínimos </t>
  </si>
  <si>
    <t>Gestionar ante la oficina asesora de planeación, la adecuación del espacio físico del Área de SST para cumplir con los requisitos de espacio establecidos en la norma.</t>
  </si>
  <si>
    <t>Solicitud y/o comunicación enviadas</t>
  </si>
  <si>
    <t>Oficio</t>
  </si>
  <si>
    <t>OBSERVACIÓN 77: No se mide el desempeño laboral, ni comportamental de los empleados provisionales, que superan la mitad de los empleados universitarios de planta.</t>
  </si>
  <si>
    <t>No se ha establecido un estudio, que permita la creación del procedimiento y los instrumentos necesarios para medir el desempeño laboral de los empleados públicos en provisionalidad.</t>
  </si>
  <si>
    <t>Proyectar el estudio normativo y teórico en temas de evaluación de desempeño laboral.</t>
  </si>
  <si>
    <t>Proyectar una revisión, normativa y teórica, que permita plantear una propuesta de procedimiento de evaluación del desempeño laboral para empleados públicos en provisionalidad.</t>
  </si>
  <si>
    <t>Informe técnico realizado</t>
  </si>
  <si>
    <t>Vicerrectoría de Cultura y Bienestar</t>
  </si>
  <si>
    <t xml:space="preserve">INFORME 2.6-52.18/015 de 2017 EVALUACIÓN A LOS PROGRAMAS DEL SISTEMA DE CULTURA Y BIENESTAR UNIVERSITARIO </t>
  </si>
  <si>
    <t>Gestión
(% subsana la causa y hallazgo)</t>
  </si>
  <si>
    <t>El Sistema de Cultura y Bienestar no involucra de manera integral los programas y servicios de bienestar estudiantil, por lo que su operación se aparta del cabal cumplimiento de las políticas y objetivos generales e institucionales.</t>
  </si>
  <si>
    <t xml:space="preserve">El Acuerdo 030 del 2015 no incluye contenidos vigentes aplicados al desarrollo de programas y servicios propuestos, que permita una armonía entre las políticas y los objetivos generales e institucionales.                    </t>
  </si>
  <si>
    <t xml:space="preserve">Incluir en el Acuerdo 030 de 2015 contenidos que amplíen, articulen y regulen las acciones necesarias para el desarrollo de los programas y servicios dirigidos al bienestar universitario.
</t>
  </si>
  <si>
    <t>Desarrollar con diferentes miembros de la Vicerrectoría de Cultura y Bienestar modificaciones al Acuerdo 030 de 2015, donde se incorporen los procesos faltantes y operativos al Sistema.</t>
  </si>
  <si>
    <t>Documento con ajustes al Acuerdo 030 de 2015</t>
  </si>
  <si>
    <t>Actas
Documento  con ajustes</t>
  </si>
  <si>
    <t>II Semestre 2025
Con oficio 7.2-55.6/012 del 24/01/2026 informa: 
Descripción del avance:
Para el segundo período del 2025 se realizó la última sesión con representación de docentes, administrativos y estudiantes, con el propósito de terminar el documento borrador con el que a partir del mes de agosto por medio de correo electrónico se socializó a toda la comunidad universitaria para sus aportes, dado que no llegaron muchas observaciones, se extendió el plazo hasta el mes de diciembre.
Con los insumos recibidos se procedió a anexar al documento. 
Evidencias presentadas por el proceso:
No presenta
Avance propuesto por el proceso
Dificultades en la ejecución:
No presenta
Pendientes: 
Para el mes de enero a febrero del 2026 con los ajustes definitivos se volverá a socializar para proceder a entregar al consejo superior y proseguir con su trámite.</t>
  </si>
  <si>
    <t>Presentar al Consejo Académico el proyecto de reforma al Sistema de Cultura y Bienestar para su aval</t>
  </si>
  <si>
    <t xml:space="preserve">Remisión al Consejo Académico para su aprobación
Proyecto avalado </t>
  </si>
  <si>
    <t>Aval del Consejo Académico
Oficio de remisión</t>
  </si>
  <si>
    <t xml:space="preserve">Enviar y sustentar ante el Consejo Superior los ajustes al Sistema de Cultura y Bienestar </t>
  </si>
  <si>
    <t>Acuerdo ajustado
Acuerdo aprobado</t>
  </si>
  <si>
    <t>Acuerdo aprobado</t>
  </si>
  <si>
    <t>II semestre de 2025.
Se reitera a la Vicerrectoría de Cultura y Bienestar continuar de manera prioritaria el proceso de reforma al Acuerdo Superior N° 030 de 2015, con la consolidación de una propuesta formal que incorpore los ajustes necesarios al Sistema de Cultura y Bienestar. Esta propuesta deberá ser gestionada ante las instancias pertinentes para su respectivo aval (Oficina Jurídica y posteriormente el Consejo Académico), como paso previo a su presentación ante el Consejo Superior.
Esto permitirá avanzar en el cumplimiento de la acción de mejora y alcanzar el indicador establecido.
La Vicerrectoría de Cultura y Biesntar con oficio 7.1-55.6/035 con fecha de radicado 03/02/2026, solicitó ampliación de la fecha determinación hasta fianles del 2026-1</t>
  </si>
  <si>
    <t>Las regulaciones institucionales de los programas y servicios de bienestar estudiantil, no se encuentran armonizadas con las políticas y objetivos del Sistema de Bienestar Universitario o presentan vacíos que afectan su operatividad.</t>
  </si>
  <si>
    <t>No se evidencia una articulación entre los procesos y procedimientos con las políticas y objetivos planteados en el Sistema de Cultura y Bienestar.</t>
  </si>
  <si>
    <t>Evaluar los procesos y procedimientos relacionados con el Proceso de Gestión de la Cultura y su armonía con las políticas y objetivos del Sistema de Cultura y Bienestar</t>
  </si>
  <si>
    <t>Armonizar los Acuerdos que regulan el funcionamiento de las residencias y monitorias con las políticas y objetivos del Sistema de Cultura y Bienestar.</t>
  </si>
  <si>
    <t xml:space="preserve">Acuerdos armónicos con el Sistema de Cultura y Bienestar
</t>
  </si>
  <si>
    <t>Vicerrectoría de Cultura y Bienestar/División de Gestión de Salud Integral y Desarrollo Humano</t>
  </si>
  <si>
    <t>Actas
Registro de Asistencias</t>
  </si>
  <si>
    <t>Como una de las principales reformas frente al Acuerdo 066/08, se prevé la exclusión del estudio socioeconómico realizado por trabajo social.  La aprobación y armonización está sujeto a la reforma del Acuerdo 030 de 2015. 
1 semestre 2025
formato PA-GA-5-FOR-53 Formato para Evaluación Monitores V1:
El formato actualizado incluye criterios claros de evaluación para estudiantes en modalidad de monitoría, con escalas de desempeño, criterios generales y específicos según el tipo de monitoría (administración, docencia, investigación, extensión).
Procedimiento Monitorias Código: PA-GA-5-PR-9
Actualización normativa: Alineado con el Acuerdo Superior 066 de 2008 y la Circular 5-22.1/013 de 2015.
Estructura por fases: Incluye las fases Planear, Hacer, Verificar y Ajustar, con responsables, puntos de control y formatos definidos.
Integración institucional: Articulado con los sistemas SIMCA, Finanzas Plus y SQUID para trazabilidad y control financiero.
Evaluación de desempeño: El Anexo A y el formato PA-GA-5-FOR-53 están completamente alineados, con criterios claros y escala de 1 a 5.
Control documental: Se especifican los formatos requeridos en cada etapa (convocatoria, vinculación, pago, evaluación) y se incluye el modelo BPMN como anexo.
Oficio No.7.1-55.6_249: Confirma que el procedimiento está siendo revisado por la Oficina Jurídica, lo que indica avance hacia su formalización.
las actas demuestran trabajo colaborativo en la construcción y ajuste del procedimiento.
Acta de fecha 23 de abril de 2025 No. 5.3-3.6/089
Acta de fecha 9 de mayo de 2025 No. 5.3-3.6/51
Acta de fecha 20 de mayo de 2025 No. 5.3-3.6/57
Acta de fecha 6 de junio de 2025 No. 5.3-3.6/66</t>
  </si>
  <si>
    <t>Efectividad del 50%.
Los acuerdos no se han armonizado al Sistema de Cultura y Bienestar, se continua revisando las propuestas de modificación de los Acuerdos, pendiente aprobación e implementación.</t>
  </si>
  <si>
    <t xml:space="preserve">Presentar e impulsar la aprobación de los ajustes a los Acuerdos que regulan el funcionamiento de las residencias y monitorias con las políticas y objetivos del Sistema de Cultura y Bienestar. </t>
  </si>
  <si>
    <t xml:space="preserve">Remisión al Consejo Superior  para su aprobación
Proyecto avalado </t>
  </si>
  <si>
    <t>Vicerrectoría de Cultura y Bienestar/División de Gestión de Salud Integral y Desarrollo Humano
Vicerrectoría Administrativa</t>
  </si>
  <si>
    <t>Oficio
Registro de asistencia</t>
  </si>
  <si>
    <t xml:space="preserve">
La OCI recomienda a la VCyB articularse con la Vicerrectoría Admiistrativa para avanzar enla modificación y actualización del AS 066 de 2008, para continuar el trámite ante las instancias pertienentes de aprobación. Docuemento necesario para ajustar el procedimiento de monitorías, a fin de lograr el cumplimiento de la actividad definida, avanzar en la acción de mejora y alcanzar el indicador propuesto.
Adicionalmente, la OCI consultó en el programa Lvmen el procedimiento PA-GA-5-PR-9, el que tiene fecha de actualizacción 17/07/2025, que en su registro de modificaciones indica que fue actualizado en sus actividades, puntos de control, responsables y formatos. Sin embargo, en su marco normativo menciona el A.S. 066 de 2008, de lo que se observa que el procedimiento hace referencia a una norma que actualmente se encuentra desactualizada o en proceso de modificación, situación que puede generar inconsistencias en la interpretación y aplicación del procedimiento; por lo tanto, se recomienda actualizar las referencias normativas para asegurar la coherencia, vigencia y alineación con los requisitos legales aplicables.
A la fecha del seguimiento, y pese a las recomendaciones de la OCI, el proceso no ha solicitado la ampliación de la fecha de finalización de la actividad.</t>
  </si>
  <si>
    <t>Atemperar y direccionar  las minutas contractuales de arrendamiento del espacio de cafeterías como servicio de apoyo al bienestar universitario.</t>
  </si>
  <si>
    <t>Porcentaje de Minutas ajustadas al Sistema de Cultura y Bienestar</t>
  </si>
  <si>
    <t>Vicerrectoría de Cultura y Bienestar/División de Gestión de Salud Integral y Desarrollo Humano/Oficina Jurídica</t>
  </si>
  <si>
    <t>Contratos ajustados</t>
  </si>
  <si>
    <t>Evidencias presentadas por el proceso:</t>
  </si>
  <si>
    <t>En los nuevos contratos de arrendamiento de las cafeterías, se designa como supervisor a cada Decano. El Vicerrector de Cultura y Bienestar cita a reuniones en las que se dan orientaciones referentes a los aspectos básicos de la norma.
Adjudicación de contratos para las cafeterías, se solicitó el curso de manipulación de alimentos.
Política de cafeterías se encuentra terminada – Pendiente de aprobación
Las minutas se atemperaron, especificando en la clausula sexta, las obligaciones de las partes.</t>
  </si>
  <si>
    <t>Efectividad de 83%.
El ajuste de  las minutas contractuales de arrendamiento del espacio de cafeterías, se realizó por fuera del tiempo programado.
Gestión 100%, se contempla los espacios de cafetería como como servicio de apoyo al bienestar universitario, con clausulas de responsabilidades para los arrendatarios y designación de supervisión a los Decanos de cada Facultad.
Impacto 100%, se realiza seguimiento y reuniones del Vicerrectori de Cultura y Bienestar con arrendatarios como control al cumplimiento de las obligaciones y otros temas.
Está en proyectó la Política de cafeterías</t>
  </si>
  <si>
    <t>La estrategia evaluada no se sujeta a los lineamientos de carácter general del Decreto 1295/2010 y la Guía para la implementación del Modelo de Gestión de Permanencia y Graduación Estudiantil en las IES, por lo que ni el documento ni el Plan logran satisfacer los proyectos estratégicos, los objetivos internos ni los lineamientos gubernamentales que orientan la política de permanencia y graduación estudiantil.</t>
  </si>
  <si>
    <t xml:space="preserve">Ausencia de la política y del modelo de gestión y permanencia y graduación que articule con el Sistema de Cultura y Bienestar la planeación,  ejecución y control de planes, programas y proyectos de bienestar del estamento estudiantil, conforme a las  necesidades del contexto institucional  y a las políticas públicas gubernamentales. </t>
  </si>
  <si>
    <t xml:space="preserve">Implementar el  modelo de gestión de  permanencia y graduación institucional, considerando las estrategias, acciones y herramientas previstas en la guía metodológica del Ministerio Educación Nacional, con el fin de articular las políticas y objetivos del Sistema de Cultura y Bienestar con las políticas públicas gubernamentales que orientan los programas y proyectos de bienestar para el estamento estudiantil. </t>
  </si>
  <si>
    <t>Adoptar  el Programa de Permanencia y Graduación-PPG considerando las fases de implementación del Modelo de Gestión de Permanencia y Graduación Estudiantil (Autoevaluar, Planear, Ejecutar, Verificar).</t>
  </si>
  <si>
    <t>Programa de Permanencia y Graduación adoptado</t>
  </si>
  <si>
    <t xml:space="preserve">Vicerrectoría de Cultura y Bienestar </t>
  </si>
  <si>
    <t>Documento del Modelo de Permanencia aprobado</t>
  </si>
  <si>
    <t>Efectividad del 67%
Gestión 100%, se adoptó la política de Programa Permanencia y Graduación, Acuerdo Superior 052. 
Impacto 50%, sin evidencia de revisión y actualización desde su aprobación.</t>
  </si>
  <si>
    <t xml:space="preserve">Conformar y determinar los roles del equipo universitario responsable de la  implementación del programa de Permanencia y Graduación para la Universidad del Cauca. </t>
  </si>
  <si>
    <t>Equipo con roles asignados</t>
  </si>
  <si>
    <t>Vicerrectoría de Cultura y Bienestar/Vicerrectoría Académica</t>
  </si>
  <si>
    <t>Acto de conformación del equipo con asignacón de roles</t>
  </si>
  <si>
    <t>Equipo ejecutor. Coordinadora docente con asignación de labor académica. 10 horas. No tiene categoría de coordinador. 
Dos profesores solicitaron PERMANESER-FACA (5 horas) Y BIOLOGÍA (5 horas). 
Salud Integral: psicopedagógico. No existe una clara articulación entre el comité ejecutor y la División de Salud Integral. 
Pendiente revisar el equipo de apoyo al programa.</t>
  </si>
  <si>
    <t>verificar la  previsión de recursos para la implementación de los proyectos de bienestar y de las oportunidades de mejora del CNA.</t>
  </si>
  <si>
    <t>Monitoreo al Programa de Permanencia y Graduación implementado y monitoreado</t>
  </si>
  <si>
    <t>Informes de monitoreo</t>
  </si>
  <si>
    <t>Avance propuesto por el proceso:</t>
  </si>
  <si>
    <t xml:space="preserve">La OCI con base en la Unidad de Medida asigna avance del  100%
La OCI recomienda realizar seguimiento a la ejecución presupuestal del proyecto con base en indicadores. </t>
  </si>
  <si>
    <t>Efectividad del 75%
Se realizaron seguimientos al proyecto estratégico "Implementación del Modelo de permanencia y graduación estudiantil" con avance del 77% a junio del 2022.
Gestión 100%, se Monitorea al Programa de Permanencia y Graduación 
Impacto sin valoración</t>
  </si>
  <si>
    <t>La Universidad carece de un sistema de información de apoyo al manejo de la deserción estudiantil, con lo que las fuentes de información estadística tomadas en cuenta para el diagnóstico en el período 2010 a 2015 no garantizan absoluta certeza.</t>
  </si>
  <si>
    <t xml:space="preserve">Reportar a partir  las fuentes de información de la Vicerrectoría de Cultura y Bienestar, sobre estadísticas sobre deserción estudiantil. </t>
  </si>
  <si>
    <t xml:space="preserve">Organizar y sistematizar la información de los estudiantes que cancelan matricula académica. </t>
  </si>
  <si>
    <t>Información organizada y sistematizada</t>
  </si>
  <si>
    <t xml:space="preserve">Reportes con información veráz remitido a OPDI. </t>
  </si>
  <si>
    <t xml:space="preserve">Se realizó el contrato de prestación de servicios No. 5.5-31.5/365 de 31 de marzo de 2023, contratista Melisa Espinosa Rivera, quien adelanta la sistematización de la información de los estudiantes que cancelaron matricula académica en los años 2017, 2018, 2019 y 2022, con el fin de realizar el diagnostico e informe actualizado de los motivos de cancelación de los estudios de pregrado, que permitan realizar la planeación y ejecución de programas y proyectos de bienestar conforme a las necesidades de la comunidad estudiantil, aportando  así a la permanencia y graduación. 
DIAGNÓSTICO DE CANCELACIÓN DE SEMESTRE AÑOS 2017,2018,2019 y 2022 </t>
  </si>
  <si>
    <t xml:space="preserve">Se cumple con la meta de la actividad con la presentación del diagnostico que contiene información organizada y sistematizada de la cancelación de la matrícula académica, y presenta un comparativo desde la vigencia 2011 a 2022 en la Universidad del Cauca.
Se presentan conclusiones y recomendaciones para fortalecer el programa de Permanencia y Graduación </t>
  </si>
  <si>
    <t xml:space="preserve">No hay avances, sobre el tema. No ha sido posible coordinar la información. Unicauca en cifras. 
La propuesta de alertas tempranas, podría ser una forma en que la vice intenta obtener información sobre la deserción. 
Viceacadémica tiene modulo consulta SIMCA. Protocolos de control de la información. Con esto se pretende unificar y obtener información. </t>
  </si>
  <si>
    <t xml:space="preserve">Organizar y sistematizar de los estudiantes usuarios del Programa de Permanencia y Graduación. </t>
  </si>
  <si>
    <t>Con oficio 7.1-20.8/31 del 17/10/2023 la Coordinadora Programa PermaneSer complementó la información presentando INFORME DE ATENCIONES DEL PROGRAMA PERMANESER DE LA UNIVERSIDAD DEL CAUCA VIGENCIA 2022, VICERRECTORÍA DE CULTURA Y BIENESTAR.</t>
  </si>
  <si>
    <t>Se cumple con la meta de la actividad con la presentación del informe de atenciones del programa PermaneSer a estudiantes de pregrado de la vigencia 2022.
No se evidenció las conclusiones y acciones resultantes del Diagnóstico.</t>
  </si>
  <si>
    <t xml:space="preserve">Salud integral realiza diagnóstico cada 3 años sobre las causas. </t>
  </si>
  <si>
    <t xml:space="preserve">
Reportar a partir  las fuentes de información de la Vicerrectoría de Cultura y Bienestar, sobre estadísticas sobre deserción estudiantil. </t>
  </si>
  <si>
    <t>Reportar a la Oficina de Planeación y de Desarrollo Institucion la información consolidada sobre permanencia y graduación</t>
  </si>
  <si>
    <t>Información reportada</t>
  </si>
  <si>
    <t>Reportes de información</t>
  </si>
  <si>
    <t>Con oficio 7.2-52.5/978 del  30 de noviembre de 2023, la Vicerrectoría de Cultura reportó:
PROGRAMA DE PERMANENCIA Y GRADUACIÓN PERMANESER VICERRECTORÍA DE CULTURA Y BIENESTAR INFORME DE ATENCIONES DE PERMANESER 2023-II (1 DE AGOSTO AL 31 DE OCTUBRE)
Para el II semestre de 2024, con oficio 7.2-55.6/646 del 12 de diciembre de 2024, la Vicerrectoría de cultura y bienestar presentó:
Oficio 7.1-48/146 del 26/11/2024 dirigida al Vicerrector de Cultura y Bienestar por Coordinadora Programa PermaneSer, donde presenta la información del programa Permanaser del año 2024 con corte a 31 de octubre así: ingresaron por caso especial y los atendidos, atendidos por el componente psicoeducativo, caracterización de estudiantes de primer semestre, atendidos en estado de repitencia y por caso diferencial semestre 2024-2, y observaciones.
Matriz con atenciones_permaneser_2024-1
Matriz atenciones_permaneser_2024-11-19
Presentación Consejo de Cultura - PPT-18-11-2024</t>
  </si>
  <si>
    <r>
      <t>Se consolidó la información de las atenciones realizadas por el programa PermaneSer en la vigencia 2023,  en el contenido del Informe se referencia las comunicaciones a las Facultades "Tabla 5: Caracterizaciones estudiantes de primer semestre 2023-I" donde se evidencia las fortalezas y debilidades en los aspectos evaluados
Para el II semestre  se consolidó las atenciones realizadas con corte a 31/10/2024.
Se asigna avance de 100%
La Vicerrectoría de Cultura describió que "</t>
    </r>
    <r>
      <rPr>
        <i/>
        <sz val="11"/>
        <rFont val="Arial"/>
        <family val="2"/>
      </rPr>
      <t>... la Oficina de Planeación es la encargada de reportar la información al Sistema SPADIES y por tanto es la encargada de manejar índices de deserción y retención estudiantil.</t>
    </r>
    <r>
      <rPr>
        <sz val="11"/>
        <rFont val="Arial"/>
        <family val="2"/>
      </rPr>
      <t>" sin evidencias de las articulaciones realizadas para el reporte.</t>
    </r>
  </si>
  <si>
    <t>Efectividad del 78%
Promedio eficacia y eficinenca de 84%
Gestión 50% e impacto 100%: se continua consolidando la información de las atenciones realizadas por el programa PermaneSer, con reportes a los interesados, pero no se evidencia la articulación con la Oficina de Planeación y Desarrollo Institucional, en lo relacionado al reporte en SPADIES en cuanto a indices de deserción y retención estudiantil.</t>
  </si>
  <si>
    <t>El informe  final de acreditación institucional emitido en el 2012, describe objetivos y estrategias que no responden a las problemáticas de retención y deserción, limitando las acciones de mejora a la construcción e implementación de un sistema de información que “mida la efectividad de los procesos académicos”.</t>
  </si>
  <si>
    <t xml:space="preserve">Ausencia de la política de permanencia y graduación que articule con el Sistema de Cultura y Bienestar la planeación,  ejecución y control de planes, programas y proyectos de bienestar del estamento estudiantil, conforme a las  necesidades del contexto institucional  y a las políticas públicas gubernamentales. </t>
  </si>
  <si>
    <t xml:space="preserve">Formular la política de Permanencia y Graduación articulada al Sistema de Cultura y Bienestar, y a las políticas públicas gubernamentales. </t>
  </si>
  <si>
    <t>Elaborar un diagnóstico sobre las causales para la deserción vigencias 2013 - 2017</t>
  </si>
  <si>
    <t>Diagnóstico realizado</t>
  </si>
  <si>
    <t>Documento de Diagnóstico</t>
  </si>
  <si>
    <t xml:space="preserve">El Acuerdo 052 de 2018 adopta la política de Fomento a la Permanencia y Graduación Estudiantil en la Universidad del Cauca a partir de seis componentes, sobre la cual se determinó el programa Permaneser. </t>
  </si>
  <si>
    <t xml:space="preserve">
La OCI asigna avance del 100%. </t>
  </si>
  <si>
    <t>Efectividad del 50%
Se realizó un diagnostico de causales de deserción, sin embargo, se encuentra pendiente su actualización vigencias 2017-2022.</t>
  </si>
  <si>
    <t xml:space="preserve">Determinar las líneas estratégicas para atender las causas de deserción identificadas </t>
  </si>
  <si>
    <t>Documento de análisis estratégico</t>
  </si>
  <si>
    <t>Documento de análisis de estrategias</t>
  </si>
  <si>
    <t>Diseñar y adoptar la política acorde al contexto institucional y a los lineamientos generales aplicables</t>
  </si>
  <si>
    <t>Politica diseñada y adoptada</t>
  </si>
  <si>
    <t>Politica aprobada</t>
  </si>
  <si>
    <t>Efectividad del 50%
Se adoptó la pólitica de permanencia y graduación, sin revisión y actualización acorde al contexto institucional.</t>
  </si>
  <si>
    <t>Los proyectos estratégicos de tratamiento a las oportunidades de mejora no han logrado un desarrollo adecuado, a partir del diagnóstico presentado en el informe de autoevaluación institucional para la acreditación.</t>
  </si>
  <si>
    <t>Debilidad de un trabajo desde la planeación como herramienta estratégica para la previsión de recursos y monitoreo como fases previas y concomitantes que aseguren la implementación de los programas y  proyectos dentro del desarrollo del Plan de Acción de la Vicerrectoría de Cultura y Bienestar.</t>
  </si>
  <si>
    <t xml:space="preserve">
Verificar en el PDI 2018-2022, los programas y proyectos relacionados con las oportunidades de mejora de bienestar del estamento estudiantil. 
</t>
  </si>
  <si>
    <t xml:space="preserve">Construir indicadores de seguimiento y evaluación que permita ser estratégico en la toma de decisiones para implementar estrategias de impacto.
Determinar los indicadores para la medición del Plan de Acción de la Vicerrectoría de Cultura y Bienestar. 
Determinar la herramienta técnica para monitorear los Programas y proyectos de la Vicerrectoría de Cultura y Bienestar, en términos de la ejecución presupuestal, impacto, pertinencia y coherencia con la oportunidad de mejora y control. </t>
  </si>
  <si>
    <t>. 
Indicadores construidos</t>
  </si>
  <si>
    <t>Gestión de la Cultura y el Bienestar</t>
  </si>
  <si>
    <t>Documento de Plan de Acción con indicadores</t>
  </si>
  <si>
    <t xml:space="preserve">
El Plan de Desarrollo Institucional 2018-2022 considera en su eje “Formación Integral con Cultura y Bienestar” el programa “Permaneser” y proyecto “Implementación del Modelo de permanencia y graduación estudiantil” con cinco (5) indicadores. </t>
  </si>
  <si>
    <t xml:space="preserve"> La OCI asigna avance del 100%. </t>
  </si>
  <si>
    <t>Efectividad del 64%.
Gestión 100%, Se realizó seguimiento unicamente a los indicadores contemplados en el Plan de Desarrollo Institucional - PDI 2018-2022, que asigna avance de 93% para el eje de formación integral con Cultura y Bienestar a su cierre.
Impacto 50%, sin evidencia del análisis de los resultados obtenidos, por cuanto el monitoreo lo consolidó la Oficina de Planeación y Desarrollo Institucional.</t>
  </si>
  <si>
    <t xml:space="preserve">Armonizar las oportunidades de mejora vigentes con los nuevos proyectos del PDI 2018-2022 "Hacia una Universidad comprometida con la Paz Territorial" Esta sería la oportunidad de mejora. </t>
  </si>
  <si>
    <t xml:space="preserve">. 
Porcentaje de oportunidades de mejora del CNA incluidas en el PDI. </t>
  </si>
  <si>
    <t>Documento del PDI con las oportunidades de mejora articuladas</t>
  </si>
  <si>
    <t>La OCI asigna avance del 100%.</t>
  </si>
  <si>
    <t>Efectividad del 89%,
Gestión 100%, El Plan de Desarrollo Institucional 2023-2027, por una Universidad de excelencia y solidaria, contempla el eje Cultura y Bienestar como impulsor del desarrollo institucional con definición de indicadores.
Impacto 100%, el PDI contempla el análisis a las oportunidades de mejora del CNA</t>
  </si>
  <si>
    <t>Verificar la  previsión de recursos para la implementación de los proyectos de bienestar y de las oportunidades de mejora del CNA.</t>
  </si>
  <si>
    <t>. 
Presupuesto asignado para Cultura y Bienestar</t>
  </si>
  <si>
    <t xml:space="preserve">Gestión de la Cultura y el Bienestar
</t>
  </si>
  <si>
    <t xml:space="preserve">Acto administrativo  </t>
  </si>
  <si>
    <t>Los procedimientos documentados para los programas y servicios de bienestar estudiantil, no facilitan su operación.</t>
  </si>
  <si>
    <t>Procedimientos desactualizados sin articulación con las normatividades internas y políticas institucionales; sin reglamentación técnica que no aclara los procesos.</t>
  </si>
  <si>
    <t>Revisar, ajustar, actualizar  y crear  procedimientos que permitan evidenciar los procesos claros de Bienestar.</t>
  </si>
  <si>
    <t xml:space="preserve">Identificar los procedimientos desactualizados y/o susceptibles a mejora. </t>
  </si>
  <si>
    <t>Reuniones para revisar los documentos en cada división</t>
  </si>
  <si>
    <t>Procedimientos actualizados en el Programa Lvmen</t>
  </si>
  <si>
    <t xml:space="preserve">Se identificó y depuró la información de la Vicerrectoría de Cultura en el Programa Lvmen.
Acta 7.4-1.56/61 del 26/10/2021  y acta 7.4-1.56/64 del 27/10/2021
Con oficio 7.2-92.8/158 del 24/03/2023 la Vicerrectoría de Cultura solicitó ampliación de la fecha fin.
Acta 7.3-1.56/109 del 20/04/2023, de Revisión formatos LVMEN la División de Recreación y el Deporte
   </t>
  </si>
  <si>
    <t>La Vicerrectoría de Cultura y Bienestar y sus Divisiones identifican la necesidad de documentos del programa Lvmen a Actualizar.
Se evidencia acta  7.3-1.56/109 sin firmas.</t>
  </si>
  <si>
    <t xml:space="preserve">Ajustar y actualizar los procedimientos en cuanto a su documentación y observancia a las normas, políticas y objetivos institucionales. </t>
  </si>
  <si>
    <t xml:space="preserve">Reuniones con diferentes actores para los nuevos documentos y/o ajustes respectivos a los procesos y procedimientos </t>
  </si>
  <si>
    <t>II Semestre de 2025
La OCI consultó al centro de Gestión de la Calidad y Acreditación Institucional sobre los avances en la actualziación de la documentación correspondiente a la Vicerrecto´ria, de lo que se obtuvo: Un porcentaje total de actualización del 59.45% distribuido de la siguiente manera: gestión de Bienestar Universitario: 45.20%; gestión de Cultura 78.26%; Gestión de la Formación Humana 83.33%; Gestión del deporte y la recreación 33.33%. Por lo anterior la OCI determina un avance del 59.45%.
La OCI exhorta a la Vicerrectoría a continuar fortaleciendo las acciones orientadas a la actualización de los documentos asociados a la gestión de la calidad, considerando que, a la fecha del seguimiento, aún se encuentran pendientes por actualizar el 54,80% en Bienestar Universitario, el 21,73% en Cultura, el 16,66% en Formación Humana y el 66,66% en Deporte y Recreación, para un total acumulado del 40,54%. En este sentido, se invita a mantener y consolidar los esfuerzos institucionales con el propósito de avanzar hacia la actualización completa de la documentación requerida.
A la fecha del seguimiento, y pese a las recomendaciones de la OCI, el proceso no ha solicitado la ampliación de la fecha de finalización de la actividad.</t>
  </si>
  <si>
    <t>Implementar en la operación del proceso los procedimientos mejorados.</t>
  </si>
  <si>
    <t>Dar a conocer  los procedimientos y procesos</t>
  </si>
  <si>
    <t>La OCI exhorta a la Vicerrectoría a continuar fortaleciendo las acciones orientadas a la actualización de los documentos asociados a la gestión de la calidad, considerando que, a la fecha del seguimiento, aún se encuentran pendientes por actualizar el 54,80% en Bienestar Universitario, el 21,73% en Cultura, el 16,66% en Formación Humana y el 66,66% en Deporte y Recreación, para un total acumulado del 40,54%. En este sentido, se invita a mantener y consolidar los esfuerzos institucionales con el propósito de avanzar hacia la actualización completa de la documentación requerida.
A la fecha del seguimiento, y pese a las recomendaciones de la OCI, el proceso no ha solicitado la ampliación de la fecha de finalización de la actividad.</t>
  </si>
  <si>
    <t>La distribución, el control y la ejecución de los recursos económicos asignados al Sistema de Cultura y Bienestar, no satisfacen integralmente las necesidades de los programas y servicios de bienestar estudiantil.</t>
  </si>
  <si>
    <t>No se cuenta con una conciencia de inversión presupuestal real, necesaria para cumplir con el Bienestar al interior de la Universidad del Cauca</t>
  </si>
  <si>
    <t>Presentar dentro del proceso de planeación presupuestal los programas, proyectos y servicios de la VICECB que permita una coherencia entre la ejecución de los mismos y la asignación de recursos para cada uno de los programas del plan de acción en concordancia con el PDI</t>
  </si>
  <si>
    <t xml:space="preserve">Planificar las acciones y actividades de la vigencia siguiente considerando el Plan de Acción de la VICEB. </t>
  </si>
  <si>
    <t xml:space="preserve">Plan de Trabajo de la vigencia </t>
  </si>
  <si>
    <t>Incumplimiento de las normas básicas de gestión documental en cuanto a los registros de monitorias, supervisión de cafeterías, póliza estudiantil, actas de Consejo de Bienestar.</t>
  </si>
  <si>
    <t>Falta de cumplimiento a las normas de gestión documental en los archivos de la Vicerrectoría de Cultura y Bienestar  y sus divisiones</t>
  </si>
  <si>
    <t>Apropiar las normas de gestión documental de la VICECB y sus divisiones para un mejor manejo y registro de la documentación</t>
  </si>
  <si>
    <t>Capacitar a las secretarias de las divisiones y dirección central de la VICECB y a su vez a los equipos de las divisiones y programas que manejan y producen documentos</t>
  </si>
  <si>
    <t>Capacitaciones realizadas y archivos gestionados</t>
  </si>
  <si>
    <t>Vicerrectoría de Cultura y Bienestar y Secretaría General</t>
  </si>
  <si>
    <t>Registros de solcitud y capacitación</t>
  </si>
  <si>
    <t>La Vicerrectoría de Cultura y Bienestar dio respuesta al requerimiento de avance corte diciembre 2021 con oficio 7.2-92.8/017 del 17/01/2022, informa sobre las capacitaciones realizadas por la Secretaría General en asuntos de gestión documental.</t>
  </si>
  <si>
    <r>
      <t xml:space="preserve">La OCI con base en la Unidad de Medida </t>
    </r>
    <r>
      <rPr>
        <u/>
        <sz val="11"/>
        <rFont val="Arial"/>
        <family val="2"/>
      </rPr>
      <t xml:space="preserve">asigna avance del 100%. </t>
    </r>
  </si>
  <si>
    <t>II Semestre de 2025:
Dentro del Plan de trabajo establecido por la Vicerrectoría de Cultura y Bienestar se han desarrollado en este periodo: dos (2) capacitaciones entre el área de gestión documental y los funcionarios y OPS que manejan elaboración de documentos. Los temas a tratar en dichas capacitaciones fueron: Clasificacion segun series, elaboracion de actas y resoluciones segun normatividad, indentificacion de las TRD segun las necesidades de las dependencias e identificación de los conceptos de archivo de apoyo y de gestión.El avance alcanzado: Se mejoro notoramiente el manejo de los consecutivos y su aplicación en las tablas de retención documental. Los procesos ya no cuentan con devoluciones en gran cantidad como hace unos meses, por conocer las series y subseries de origen y destino.</t>
  </si>
  <si>
    <t xml:space="preserve">Diseñar e implementar el plan de trabajo para la organización del archivo de gestión. </t>
  </si>
  <si>
    <t>Plan de Trabajo diseñado e implementado</t>
  </si>
  <si>
    <t>Vicerrectoría de Cultura y Bienestar/División de Gestión de Cultura/División de Gestión de Salud Integral y Desarrollo Humano/División de Gestión de la Recreación y del Deporte</t>
  </si>
  <si>
    <t xml:space="preserve">Documento Plan de Trabajo </t>
  </si>
  <si>
    <t>II semestre de 2025:
Se recomienda a la Vicerrectoría de Cultura y Bienestar consolidar un sistema permanente de gestión documental, en articulación con el Área de Gestión Documental, que de la continuidad y sostenibilidad de la organización alcanzada; para ello, se sugiere actualizar periódicamente los instrumentos archivísticos, implementar mecanismos de seguimiento regular al estado de los archivos, asignar responsabilidades claras dentro de cada división, fortalecer las capacidades del personal mediante procesos de capacitación continua y asegurar la documentación sistemática de todas las actividades realizadas, de manera que las mejoras implementadas perduren en el tiempo y no dependan de apoyos temporales o acciones puntuales.</t>
  </si>
  <si>
    <t xml:space="preserve">Monitorear la aplicación del Plan de Trabajo de gestión documental.  </t>
  </si>
  <si>
    <t>Seguimiento y monitoreos realizado</t>
  </si>
  <si>
    <t xml:space="preserve">Registros monitoreo. </t>
  </si>
  <si>
    <t xml:space="preserve">VICERRECTORIA DE CULTURA Y BIENESTAR- DIVISION DE GESTION DE SALUD INTEGRAL Y DESARROLLO HUMANO </t>
  </si>
  <si>
    <t>14/07/2022</t>
  </si>
  <si>
    <t>INFORME 2.6-52.18/09 DE 2022 DE EVALUACIÓN AL PROCEDIMIENTO DE RELIQUIDACIÓN DE MATRÍCULAS – UNIVERSIDAD DEL CAUCA.</t>
  </si>
  <si>
    <t xml:space="preserve">Formulación </t>
  </si>
  <si>
    <t>Se requiere plan de mejora acorde a las observaciones y recomendaciones del INFORME 2.6-52.18/09 DE 2022 DE EVALUACIÓN AL PROCEDIMIENTO DE RELIQUIDACIÓN DE MATRÍCULAS – UNIVERSIDAD DEL CAUCA.</t>
  </si>
  <si>
    <t>Seguimiento: 31/12/2025</t>
  </si>
  <si>
    <t>Las normas referidas a la reliquidación de matrícula financiera AS 052/2009 (Reglamento Interno de Cartera) y AS 052 del 2016 expedido con motivo de la Sentencia T-277 del 2016, no armonizan con los criterios de liquidación previstos en el AS 049 de 1998, con lo que los efectos de valoración frente a las condiciones socioeconómicas cambiantes, desde la figura del descuento, adquieren una connotación que dista del objeto del fallo de tutela.</t>
  </si>
  <si>
    <t>Desarticulación de norma vigente (AS 052/2009 Reglamento Interno de Cartera) y AS 052 del 2016) con los  procedimientos internos y externos para la reliquidación de matrícula financiera</t>
  </si>
  <si>
    <t xml:space="preserve">Ajustar la normatividad vigente relacionada con el proceso de reliquidación de matrícula </t>
  </si>
  <si>
    <t xml:space="preserve">Revisar la normatividad  interna existente para identificar aspectos discrepantes entre estas y el proceso. </t>
  </si>
  <si>
    <t xml:space="preserve">Reuniones de revisión </t>
  </si>
  <si>
    <t xml:space="preserve"> VICERRECTORIA ADMINISTRATIVA y DIVISION DE GESTION DE SALUD INTEGRAL Y DESARROLLO HUMANO</t>
  </si>
  <si>
    <t xml:space="preserve">Actas de reunión </t>
  </si>
  <si>
    <t xml:space="preserve">
Para el I semestre del 2025
En oficio 7.4-55.6/309 del 30/04/2025 la División de Gestión Integral y Desarrollo Humano, presenta:
Acta de reunión No. 7.4-3.58/101 del 17/03/2025, tema tratado: Revisión de la propuesta de modificación del Acuerdo 052 de 2016</t>
  </si>
  <si>
    <t>I Semestre 2025
Se cuenta con evidencia de las sesiones del Comité de reliquidación de matrículas, con el objetivo de aportar al documento final, en diferentes aspectos como:
Acta de reunión N° 7.4-3.58/101 del 17/03/2025:
- Acuerdo de reliquidación de matricula financiera
- Necesidad de un nuevo acuerdo
- Inconvenientes de avance
-Participantes de la creación del nuevo acuerdo
Se concluye por parte de la OCI, que se atienden las observaciones dadas en el anterior seguimiento, igualmente, se continua evidenciando el incumplimiento por parte de la Oficina Jurídica.</t>
  </si>
  <si>
    <t>Efectividad del 76%,
Se realizaron las reuniones en el tiempo programado.
Gestión 100%, las reuniones realizadas evidencian el análisis de los factores externos que pueden impactar al procedimiento de reliquidación de matrículas.
Impacto 25%, en las actas del segundo semestre 2024, se evidencia el acto administrativo con los ajustes realizados.</t>
  </si>
  <si>
    <t>Revisar la normatividad externa vigente para incluir aspectos aplicables al proceso de reliquidación de matrícula en la Universidad del Cauca</t>
  </si>
  <si>
    <t xml:space="preserve">Acta de reunión No. 7.4-1.56/14 del 17 de febrero de 2023, asunto: Revisión información Universidades con reliquidación de matricula 
Acta de reunión No. 7.4-1.56/24 del 24 de febrero de 2023, Asunto: Revisión información Universidades con reliquidación de matricula y Aspectos a tener en cuenta para Proyección Acuerdo Reliquidación
Para el I semestre del 2025
En oficio 7.4-55.6/309 del 30/04/2025 la División de Gestión Integral y Desarrollo Humano, presenta:
Acta de reunión No. 7.4-3.58/32 del 03/04/2025, tema tratado: Revisión de la propuesta de modificación del Acuerdo 052 de 2016 </t>
  </si>
  <si>
    <t>Se evidenció las reuniones conjuntas con la Vicerrectoria Administrativa donde se revisó la normatividad externa, y aspectos a considerar de otras instituciones donde se aplican procedimientos de reliquidación de matriculas.
Actas sin firmas
I Semestre 2025
Se cuenta con evidencia de las sesiones del Comité de reliquidación de matrículas, con el objetivo de aportar al documento final, en diferentes aspectos como:
Acta No. 7.4-3.58/32 del 03/04/2025:
- Política de gratuidad
- Parametrización acorde con los derehos básicos y el cobro de biblioteca y deportes
- Actualización de párametros en el cobro de la matricula financiera 
- Actualizar definición de pensum
-Situaciones que ameritan la reliquidación de derechos básicos de matricula incluir el descuento por discapacidad.
- En los fromularios añadir la autorización de notificación mediante correo electrónico.
- Considerar la posibilidad de anular la declaración extrajucio 
Se acuerda que el documento trabajado se enviará a la Oficina Jurídica y efectuar una revisión final con el comité.
La OCI concluye que se ejecutaron reuniones para ajustar el acuerdo.</t>
  </si>
  <si>
    <t>Efectividad del 75%,
Se realizaron las reuniones en el tiempo programado.
Gestión 100%, las reuniones realizadas evidencian el análisis de los factores externos que pueden impactar al procedimiento de reliquidación de matrículas.
Impacto 25%, en las actas del segundo semestre 2024, se evidencia el acto administrativo con los ajustes realizados.</t>
  </si>
  <si>
    <t>Desactualización de las normas internas que regulan las liquidaciones de matrícula financiera, respecto de las prescripciones de la Ley 2155 de 2021- de Inversión Social- y el Decreto Legislativo 662 de 2020 por el cual se crea el Fondo Solidario para la Educación</t>
  </si>
  <si>
    <t>Desarticulación de norma vigente ( AS 052/2009 (Reglamento Interno de Cartera) y AS 052 del 2016) con los  procedimientos internos y externos para la reliquidación de matrícula financiera</t>
  </si>
  <si>
    <t>Proyectar propuesta de nuevo acuerdo para la reliquidación de matrícula.</t>
  </si>
  <si>
    <t>Propuesta de nuevo acuerdo realizada</t>
  </si>
  <si>
    <t xml:space="preserve">Documento propuesta </t>
  </si>
  <si>
    <t>II Semestre de 2025:
Si bien en seguimientos anteriores el proceso reportó y sustentó avances que permitieron asignar dicho porcentaje, en la verificación se evidenció que las acciones presentadas no corresponden al producto comprometido en el Plan de Mejoramiento o no cumplen con los requisitos mínimos para considerarse avance efectivo; además, los documentos allegados no cuentan con aprobación de las instancias competentes, presentan inconsistencias formales o no se relacionan directamente con la actividad (“proyectar propuesta de nuevo acuerdo para la reliquidación de matrícula”). En este sentido, al no existir evidencia verificable, formal y suficiente que demuestre progreso real en la actividad comprometida, la OCI debe ajustar el porcentaje asignado para reflejar el estado actual de la ejecución, lo que implica llevarlo al 0%, conforme a los criterios de verificación y aseguramiento establecidos para el seguimiento del PM.
Igualmente la Vicerrectoría no ha solicitado ampliación de la fecha límite para el cumplimiento de la actividad.</t>
  </si>
  <si>
    <t xml:space="preserve">Revisar y ajustar  la propuesta de nuevo acuerdo para la requilidación de matrícula. </t>
  </si>
  <si>
    <t>Propuesta de acuerdo revisada</t>
  </si>
  <si>
    <t>OFICINA JURIDICA</t>
  </si>
  <si>
    <t>Documento  propuesta ajustado</t>
  </si>
  <si>
    <t xml:space="preserve">Presentar la propuesta para aprobación en Comité de reliquidación de matrícula </t>
  </si>
  <si>
    <t xml:space="preserve">Reunión para aprobación </t>
  </si>
  <si>
    <t xml:space="preserve">COMITÉ DE RELIQUIDACION </t>
  </si>
  <si>
    <t>Documento aprobado por Comité Reliquidación</t>
  </si>
  <si>
    <t xml:space="preserve">Presentar el acuerdo al Consejo de Cultura y Bienestar y demás entes corporativos </t>
  </si>
  <si>
    <t>Propuesta de acuerdo aprobada</t>
  </si>
  <si>
    <t>COMITÉ DE RELIQUIDACIÓN
Y VICERRECTOR DE CULTURA Y B.</t>
  </si>
  <si>
    <t>Documento aprobado por Consejo de Cultura</t>
  </si>
  <si>
    <t xml:space="preserve">II Semestre de 2025
La Vicerrectoría de Cultura y Bienestar adjunta el acta 7.4-3.58/161 del 20/11/2025 cuyo tema es: definición de los criterios para solicitudes relacionadas a cambio de estratificación y cambio de dirección, sin embargo no se observan temas tratados con respecto a la moficicación del AS 052 de 2016. De otra parte, acuerdan reunirse el 3/12/2025 para tratar concernientes al AS 049 de1998.
Igualmente adjunta una comunicación enviada a través de correo electrónico - vicecb@unicauca.edu.co, de manera informal sin código de TRD ni consecutivo, la señora Deicy Coral reenvía a la cuenta de correo electrónico trabajosocial@unicauca.edu.co el proyecto de acuerdo que pretende modificar el acuerdo 052 de 2016 y el proyecto de resolución rector remitido a su vez por el Jefe de la Oficina Jurídica.
Los anexos:
"versión final acuerdo superior que modifica el 052": "Por el cual se modifica el parágrafo quinto del artículo primero del Acuerdo Superior 052 de 2016 y se otorga al Rector la competencia para reglamentar el procedimiento de reliquidación de matrícula financiera", versión que no se evidencia su aprobación por el Comité como primera instancia posterior al aval por la Oficina Jurídica, en el acta remitida por la vicecb.
igual situación ocurre con el "documento final resolución rectoral 052", "Por la cual se reglamenta el procedimiento para la reliquidación del valor de los derechos básicos de matrícula financiera en los programas de pregrado de la Universidad del Cauca".
La Vicerrctoría identifica como dificultad que: "Durante la reunion efectuada el dia 20 de noviembre de 2025, con algunos miembros del Grupo Interdisciplinario, Vicerectoria Administrativa, División de Admisiones, Registro y Control Academico, Oficina Asesora Juridica y la Division de Gestion de Salud Integral y Desarrollo Humano, fue informado por la Vicerrectora Acdemica que se ha elaborado una propuesta de modificacion al Acuerdo Superior 049 de 1998, por tanto la propuesta de modificacion al Acuerdo 052 de 2016 queda suspendida hasta que se socialice la nueva propuesta del primer acuerdo antes mencionado. Acordando una reunión para el dia 10 de diciembre con el fin de soializar esta propuesta".
Razón por la que  la OCI no se asigna avance (0%).
</t>
  </si>
  <si>
    <t>Presentar el proyecto de Acuerdo ante el  Consejo Superior</t>
  </si>
  <si>
    <t xml:space="preserve">Acuerdo Superior aprobado </t>
  </si>
  <si>
    <t>CONSEJO DE CULTURA Y BIENESTAR
RECTOR</t>
  </si>
  <si>
    <t xml:space="preserve">Documento aprobado </t>
  </si>
  <si>
    <t>La reliquidación de matrícula opera sin lineamientos documentados en las fases del ciclo PHVA, con ausencia de actividades, responsables y puntos de control, además de criterios para el desarrollo integral y mejora del procedimiento.</t>
  </si>
  <si>
    <t>No se cuenta con lineamientos estructurales para el procedimiento de reliquidación de matrícula</t>
  </si>
  <si>
    <t>Estructurar los  lineamientos para el procedimiento de reliquidación de matrícula</t>
  </si>
  <si>
    <t xml:space="preserve">Documentar el procedimiento que oriente y facilite la operación de la Reliquidación de Matrículas con base en el ciclo PHVA. 
</t>
  </si>
  <si>
    <t>Procedimiento documentado e implementado</t>
  </si>
  <si>
    <t xml:space="preserve">VICERRECTORIA DE CULTURA Y BIENESTAR - DIVISION DE GESTION DE SALUD INTEGRAL y DESARROLLO HUMANO
VICERRECTORÍA ADMINISTRATIVA </t>
  </si>
  <si>
    <t>II Semestre de 2025
La Vicerrectoría de Cultura y Bienestar identifica como dificultad que: "El procedimiento queda sujeto a la modificación del Acuerdo 049 de 1998."
En el seguimiento correspondiente al II semestre de 2025, la OCI evidenció que la Vicerrectoría de Cultura y Bienestar no presenta avances frente a la actividad del Plan de Mejoramiento orientada a contar con un “procedimiento documentado e implementado”, debido a que el proceso reporta como dificultad que la elaboración del procedimiento depende de la modificación del Acuerdo 049 de 1998.  Condición que impide continuar con la documentación y formalización requerida; por lo tanto, al no existir evidencias que demuestren progreso en la actividad comprometida, la OCI asigna un avance del 0%.
La Vicerrectoría de Cultura y Bienestar no diligenció la matriz en su totalidad.</t>
  </si>
  <si>
    <t>II Semestre de 2025:
Se recomienda a la Vicerrectoría de Cultura y Bienestar gestionar de manera proactiva las acciones necesarias para avanzar en la documentación e implementación del procedimiento comprometido, incluso en paralelo a la modificación del Acuerdo 049 de 1998, definiendo los aspectos que sí pueden ser estructurados mientras se concreta el cambio normativo. Asimismo, se sugiere establecer un plan de trabajo que incluya fechas, responsables y acciones intermedias que permitan evidenciar avances verificables, o en su defecto, formalizar ante la OCI la solicitud de ajuste en los plazos del Plan de Mejoramiento cuando las dependencias responsables de la normativa condicionan el desarrollo de la actividad.
Igualmente la Vicerrectoría no ha solicitado ampliación de la fecha límite para el cumplimiento de la actividad.</t>
  </si>
  <si>
    <t>Carencia de instrumentos documentados para la presentación de la información unificada, precisa y suficiente, relativa a los requisitos para el estudio socioeconómico</t>
  </si>
  <si>
    <t>No se cuenta con instrumentos para la presentación y seguimiento de los requisitos para la reliquidación de matrícula</t>
  </si>
  <si>
    <t>Generar instrumentos para la presentación y seguimiento de los requisitos para  la reliquidación de matrícula</t>
  </si>
  <si>
    <t xml:space="preserve">Elaborar los instrumentos necesarios para operativizar el procedimiento de reliquidación de matrícula </t>
  </si>
  <si>
    <t>Instrumentos elaborados e implementados</t>
  </si>
  <si>
    <t xml:space="preserve">Para el II semestre de 2024, con oficio 7.2-55.6/646 del 12 de diciembre de 2024, la Vicerrectoría de cultura y bienestar presentó: 
PA-GU-7-FOR-16 Formato de Solicitud de Beneficios V2 (1).docx
PA-GU-7-FOR-17 Formato de Visita domiciliaria V4 (1).docx
PA-GU-7-FOR-70 Entrevista Presencial-Telefonica V3 (1).docx
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
II semestre 2025:
Avance propuesto por el proceso:
100%
Dificultades en la ejecución:
Los formatos utilizados para este proceso fueron actualizados  durante el año 2024 </t>
  </si>
  <si>
    <t>II Semestre de 2025:
Se recomienda a la Vicerrectoría de Cultura y Bienestar priorizar la documentación y formalización del procedimiento de reliquidación de matrícula, de manera que los formatos e instrumentos utilizados queden plenamente alineados con las directrices establecidas en dicho procedimiento. Una vez documentado, se sugiere revisar y ajustar los instrumentos existentes para asegurar su coherencia con la actividad del Plan de Mejoramiento y con su indicador, así como diligenciar de manera completa la matriz de seguimiento, con el fin de permitir la verificación del avance real y asegurar la trazabilidad del cumplimiento comprometido.
Igualmente la Vicerrectoría no ha solicitado ampliación de la fecha límite para el cumplimiento de la actividad.</t>
  </si>
  <si>
    <t>Las solicitudes de reliquidación de matrícula financiera no se articulan directamente con el Sistema PQRSF en la presentación y términos de respuesta.</t>
  </si>
  <si>
    <t>No se articula el Acuerdo Superior 052 del 2016 con los lineamientos del Sistema PQRSF.</t>
  </si>
  <si>
    <t xml:space="preserve">Definir criterios de articulación entre los procedimientos de PQRSF y la reliquidación de matricula. </t>
  </si>
  <si>
    <t xml:space="preserve">Revisión de los procedimientos correspondientes al sistema PQRSF y su articulación en el procedimiento de reliquidación de matrícula. </t>
  </si>
  <si>
    <t xml:space="preserve"> Criterios revisados  de los procedimientos PQRSF y Reliquidaciones </t>
  </si>
  <si>
    <t xml:space="preserve">VICERRECTORIA DE CULTURA Y BIENESTAR - DIVISION DE GESTION DE SALUD INTEGRAL y DESARROLLO HUMANO  y SECRETARIA GENERAL </t>
  </si>
  <si>
    <t>Criterios establecidos</t>
  </si>
  <si>
    <t xml:space="preserve">Oficio No.7.4-92.8/92 del 06 de marzo de 2023, solicitud de reunión con Secreatria General.
Acta de reunion No.01 del 22 de marzo de 2023, asunto: socialización del trámite de PQRSF institucional
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
</t>
  </si>
  <si>
    <t xml:space="preserve">Efectividad del 58%,
Se revisaron los procedimientos correspondientes al sistema PQRSF y se determinó criterios para su articulación en el procedimiento de reliquidación de matrícula.
Gestión 50%, no se han documentado los criterios del sistema de PQRSF a incluir en el procedimiento de reliquidación de matrículas
Impacto 25%, procedimiento sin documentar.
</t>
  </si>
  <si>
    <t xml:space="preserve">Incluir dentro de los lineamientos del procedimiento de reliquidación de matrícula, los criterios de articulación con el sistema de PQRSF. </t>
  </si>
  <si>
    <t>Procediimiento de reliquidación con los lineamientos del Sistema PQRSF.</t>
  </si>
  <si>
    <t>Procedimiento de reliquidación con líneamientos de Sistema PQRSF</t>
  </si>
  <si>
    <t>II semestre de 2025:
Si bien en seguimientos anteriores el proceso reportó y sustentó avances que permitieron asignar dicho porcentaje, en la verificación se evidenció que las acciones presentadas no corresponden al producto comprometido en el Plan de Mejoramiento o no cumplen con los requisitos mínimos para considerarse avance efectivo; además, los documentos allegados no cuentan con aprobación de las instancias competentes, presentan inconsistencias formales o no se relacionan directamente con la actividad (“proyectar propuesta de nuevo acuerdo para la reliquidación de matrícula”). En este sentido, al no existir evidencia verificable, formal y suficiente que demuestre progreso real en la actividad comprometida, la OCI debe ajustar el porcentaje asignado para reflejar el estado actual de la ejecución, lo que implica llevarlo al 0%, conforme a los criterios de verificación y aseguramiento establecidos para el seguimiento del PM.
Igualmente la Vicerrectoría no ha solicitado ampliación de la fecha límite para el cumplimiento de la actividad</t>
  </si>
  <si>
    <t>En el desarrollo del procedimiento no se han gestionado los posibles escenarios de riesgos de gestión y corrupción</t>
  </si>
  <si>
    <t>Falta de identificación de los posibles riesgos que impactan la operación de las Reliquidaciones de Matrícula.</t>
  </si>
  <si>
    <t>Gestionar e incluir en el mapa de riesgos Institucional los posibles riesgos en la reliquidación de matrícula financiera.</t>
  </si>
  <si>
    <t>Incluir en el mapa de riesgos Institucional  los posibles riesgos relacionados con la reliquidación de matrícula.</t>
  </si>
  <si>
    <t xml:space="preserve">Mapa de riesgo actualizado </t>
  </si>
  <si>
    <t>VICERRECTORIA DE CULTURA Y BIENESTAR - DIVISION DE GESTION DE SALUD INTEGRAL y DESARROLLO HUMANO  , PLANEACION</t>
  </si>
  <si>
    <t>Matriz de riesgo del proceso</t>
  </si>
  <si>
    <t>I Semestre 2025
La Oficina de Control Interno (OCI), en el Informe N.º 2.6-27.13/07 de 2025, correspondiente al seguimiento del Plan Anticorrupción y de Atención al Ciudadano de la Universidad del Cauca —corte diciembre de 2024, señala en el ítem "Monitoreo de riesgos de corrupción" que, para el tercer monitoreo, no se evidenciaron ajustes respecto al riesgo identificado e incluido en el Mapa de Riesgos Institucional, relacionado con posibles irregularidades en la reliquidación de la matrícula financiera. Indica, en la observación 3 del mismo informe, que:
“Se requiere identificar y evaluar de manera más amplia los riesgos de corrupción, lo cual contribuye a prevenir su materialización y a fortalecer la confianza con las partes interesadas.”</t>
  </si>
  <si>
    <t>Efectividad de 64%
Eficiencía y eficacia: El riesgo se identificó para la vigencia 2024, superando el plazo definido como fecha fin para la actividad.
Gestión: El informe de seguimiento al Plan Anticorrupción y Atención al Ciudadano I cuatrimestre 2024 evaluó el riesgo, identificando aspectos de mejora en su redacción, consecuencia y control.
Impacto: Se continua revisando y monitoreando los controles del riesgo identificado.
Pendiente la verificación del monitoreo al PAAC III cuatrimestre 2024.
I semestre 2025:
El informe de la Oficina de Control Interno (OCI) muestra que no se han hecho ajustes recientes para manejar un riesgo de corrupción previamente identificado, relacionado con el proceso de reliquidación de matrícula financiera. Aunque este riesgo ya está registrado en el Mapa de Riesgos Institucional, en el tercer monitoreo no se evidenciaron acciones nuevas para gestionarlo.
Por lo anterior la OCI recomienda:
Verificar si el riesgo relacionado con la reliquidación de matrícula está bien definido y si se han tomado medidas suficientes para prevenir posibles irregularidades. Esta revisión debe contar con la participación de los actores que ejecutan el procedimiento, lo que puede ayudar a identificar aspectos que no se habían considerado y mejorar la transparencia.
Realizar revisiones periódicas de la ejecución de los controles, analizar la efectividad y el impacto de las actividades establecidas, revisar la pertinencia de los controles a fin de que sean aplicables y sostenibles en el tiempo; como mejora continua realizar ajustes y actualizaciones  de las acciones de mitigación que permitan subsanar las debilidades encontradas en el seguimiento; todo lo anterior con base en la guía sobre administración del riesgo adopatada por la Universidad del Cauca.
Se sugiere que el paso a paso del proceso de reliquidación esté bien explicado, documentado y disponible para consulta. Esto permitirá que cualquier persona entienda cómo se toman las decisiones, generando mayor confianza en el proceso.</t>
  </si>
  <si>
    <t>La impresión del archivo de gestión que soporta la ejecución del procedimiento es parcial, y presenta debilidades en el cumplimiento de las normas de archivo.</t>
  </si>
  <si>
    <t xml:space="preserve">Falta de adherencia a los procedimientos de archivo </t>
  </si>
  <si>
    <t xml:space="preserve"> Organizar el archivo de gestión del procedimiento de reliquidación con base en las normas internas y externas de gestión documental.</t>
  </si>
  <si>
    <t>Clasificar los tipos documentales resultantes de la operación del procedimiento de reliquidación de matriculas según la Tabla de Retención Documental.</t>
  </si>
  <si>
    <t xml:space="preserve">Porcentaje de tipos documentales clasificados </t>
  </si>
  <si>
    <t>DIVISION DE GESTION DE SALUD INTEGRAL y DESARROLLO HUMANO</t>
  </si>
  <si>
    <t>Tipos documentales clasificados</t>
  </si>
  <si>
    <t xml:space="preserve">II semestre de 2024.
Con oficio 7.2-55.6/646 del 12/12/2024, la Vicerrectoría de cultura y bienestar presentó: "La documentacion relacionada con el procedimiento de reliquidacion de matricula se organiza de acuerdo al TRD de la División de Gestion de Salud Integral y Desarrollo Humano "
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
</t>
  </si>
  <si>
    <t>II semestre de 2025:
Se recomienda a la división de Gestión de la Salud Integral y Desarrollo Humano consolidar un sistema permanente de gestión documental, en articulación con el Área de Gestión Documental, que de la continuidad y sostenibilidad de la organización alcanzada; para ello, se sugiere actualizar periódicamente los instrumentos archivísticos, implementar mecanismos de seguimiento regular al estado de los archivos, asignar responsabilidades claras dentro de cada división, fortalecer las capacidades del personal mediante procesos de capacitación continua y asegurar la documentación sistemática de todas las actividades realizadas, de manera que las mejoras implementadas perduren en el tiempo y no dependan de apoyos temporales o acciones puntuales.</t>
  </si>
  <si>
    <t xml:space="preserve"> Organizar el archivo de gestión del procedimiento de reliquidación con base en las normas internas y extrenas de gestión documental.</t>
  </si>
  <si>
    <t>Organizar el archivo de gestión  con base en las normas internas y externas de gestión documental.</t>
  </si>
  <si>
    <t>Porcentaje del Archivo de gestión organizado</t>
  </si>
  <si>
    <t>Archivo de gestión Organizado</t>
  </si>
  <si>
    <t>Para el II semestre de 2024, con oficio 7.2-55.6/646 del 12 de diciembre de 2024, la Vicerrectoría de cultura y bienestar presentó:
"Es preciso mencionar que de forma digital mendiante Google drive se envia copia de los archivos de cada estudio socioeconomico a la Vicerrctoria Administrativa."
I semestre 2025:
Con oficio 7.2-55.6/309 del 30/07/2025 la División de la Gestión de la Cultura de la Vicerrectoría de Cultura y Bienestar da respuesta a los avances del PM, así:
Descripción del avance por el proceso
Durante el primer semestre de 2025 se contó con tres monitores que trabajaron en la organización del archivo con base en las normas de archivo, para posteriormente ser revisado con la oficina de Archivo y correspondencia Institucional. 
Evidencias presentadas por el proceso:
No hay
Avance propuesto por el proceso:
0%
Dificultades en la ejecución:
No hay</t>
  </si>
  <si>
    <t xml:space="preserve">GESTIÓN ACADÉMICA - VICERRECTORIA ACADÉMICA </t>
  </si>
  <si>
    <t>08 de marzo de 2024</t>
  </si>
  <si>
    <t>30/1/2026</t>
  </si>
  <si>
    <t>Dora - Isabel</t>
  </si>
  <si>
    <t>INFORME 2.6-52.18/03 de 2016 DE EVALUACIÓN AL PROCEDIMIENTO DE OTORGAMIENTO DE COMISIONES ESTUDIOS 
INFORME 2.6-52.18/12 DE 2018 DE AUDITORÍA PROCEDIMIENTO DE EVALUACIÓN AL DESEMPEÑO DOCENTE EN LA UNIVERSIDAD DEL CAUCA
INFORME 2.6-52.18/08 DE 2018 DE EVALUACIÓN AL PROCEDIMIENTO DE COMISIONES ACADÉMICA
INFORME 2.6-52.18/24 DE 2018 DE EVALUACIÓN AL PROCEDIMIENTO DE OTROGAMIENTO DE ESTÍMULCOS ACADÉMICOS</t>
  </si>
  <si>
    <t>29 de mayo  de 2026</t>
  </si>
  <si>
    <t>Las normas internas sobre Comisión de estudios  presenta vacíos que dificultan  el manejo de situaciones que se presentan en la planeación, ejecución y seguimiento.</t>
  </si>
  <si>
    <t>Debilidades en los controles  e instrumentos aplicados al  procedimiento  de autorización, aprobacion y  ejecución de la comisión de estudios y contraprestación de servicios</t>
  </si>
  <si>
    <t>Establecer  regulaciones, instrumentos  y controles efectivos a la Comisión de estudios y contraprestación de servicios</t>
  </si>
  <si>
    <t xml:space="preserve"> Proponer la reglamentación de  los  aspectos  no previstos sobre la comisión de estudios contemplados en el Estatuto Profesoral</t>
  </si>
  <si>
    <t xml:space="preserve">Propuesta de reglamentación </t>
  </si>
  <si>
    <t>VICERRECTORA ACADÉMICA</t>
  </si>
  <si>
    <t>Documento de propuesta</t>
  </si>
  <si>
    <t>Con oficio 4.55-6/831 del 19/06/2024 la Vicerrectoría Académica presentó:
Documento de propuesta de modificación parcial del Acuerdo Superior 024 de 1993, correspondiente al Capítulo XIV, Artículos 117, 120, 121,  121A. y 122.</t>
  </si>
  <si>
    <t>Al revisar el documento propuesta del Acuerdo Superior se evidencia la modificación de los artículos 117: comisión académica, artículo 120: comisión de estudios, artículo 121: requisitos para otorgar la comisión de estudios, artículo 121A: dedicación de la comisión de estudios al interior del país. artículo 122: derechos y obligaciones del profesor en comisión de estudios.
Por lo anterior, se asigna un avance del 100%, teniendo en cuenta que la evidencia presentada cumple con lo requerido con la unidad de medida e indicador.</t>
  </si>
  <si>
    <r>
      <rPr>
        <b/>
        <sz val="11"/>
        <rFont val="Arial"/>
        <family val="2"/>
      </rPr>
      <t>Sin evaluar efectividad
Promedio Eficacia y Eficiencia del 100%</t>
    </r>
    <r>
      <rPr>
        <sz val="11"/>
        <rFont val="Arial"/>
        <family val="2"/>
      </rPr>
      <t xml:space="preserve">: se presento el documento modificado en los tiempos estipulados.
</t>
    </r>
    <r>
      <rPr>
        <b/>
        <sz val="11"/>
        <rFont val="Arial"/>
        <family val="2"/>
      </rPr>
      <t>Gestión del 100%</t>
    </r>
    <r>
      <rPr>
        <sz val="11"/>
        <rFont val="Arial"/>
        <family val="2"/>
      </rPr>
      <t xml:space="preserve">: el documento presentado propone la reglamentación de  los aspectos no previstos sobre la comisión de estudios contemplados en el Estatuto Profesoral.
</t>
    </r>
  </si>
  <si>
    <t>Retroalimetar la propuesta por parte de los Decanos y la Oficina Jurídica</t>
  </si>
  <si>
    <t>Propuesta retroalimentada</t>
  </si>
  <si>
    <t>Decanos
 Jefe Oficina Jurídica</t>
  </si>
  <si>
    <t>Registros de retroalimentación realizada</t>
  </si>
  <si>
    <t xml:space="preserve"> Ajustar la propuesta con la retroalimentación recibida</t>
  </si>
  <si>
    <t>Propuesta revisada y ajustada</t>
  </si>
  <si>
    <t>Solicitar el Aval al Consejo Académico.</t>
  </si>
  <si>
    <t xml:space="preserve">Solicitud de Aval </t>
  </si>
  <si>
    <t>VICERRECTORA ACADÉMICA
CONSEJO ACADÉMICO</t>
  </si>
  <si>
    <t>Solicitud de Aval al Consejo Académico</t>
  </si>
  <si>
    <t>Realizar seguimiento para  aprobación por parte del Consejo Superior</t>
  </si>
  <si>
    <t>Seguimiento de aprobación realizado</t>
  </si>
  <si>
    <t>VICERRECTORA ACADÉMICA
Consejo Superior</t>
  </si>
  <si>
    <t>Registros de seguimiento</t>
  </si>
  <si>
    <t>La documentación de los procedimientos presenta una segmentación que  impide la integralidad de  la operación y la aplicación de sus controles.</t>
  </si>
  <si>
    <t>Mejorar los controles  a las diversas etapas del proceso contractual de la Comisión de Estudios y Contraprestación de Servicios</t>
  </si>
  <si>
    <t xml:space="preserve"> Integrar  las actividades de los  procedimientos existentes sobre comisiones de estudio.</t>
  </si>
  <si>
    <t xml:space="preserve"> Procedimiento con actividades integradas </t>
  </si>
  <si>
    <t>VICERRECTORA ACADÉMICA
Jefe Oficina Jurídica
Decanos</t>
  </si>
  <si>
    <t xml:space="preserve"> Procedimiento documentado</t>
  </si>
  <si>
    <t>Socializar el procedimiento integrado y aprobado</t>
  </si>
  <si>
    <t>Procedimiento socializado</t>
  </si>
  <si>
    <t>Registros de socialización</t>
  </si>
  <si>
    <t xml:space="preserve">Formatos de tramite de solicitud de comisión de estudios desactualizados </t>
  </si>
  <si>
    <t>Establecer y ajustar los instrumentos de apoyo a la Comisión de estudios</t>
  </si>
  <si>
    <t xml:space="preserve">Revisar y atemperar los formatos de comisión de estudios a las disposiciones vigentes  </t>
  </si>
  <si>
    <t>Formatos  revisados y ajustados</t>
  </si>
  <si>
    <t>Formato  revisado y ajustado</t>
  </si>
  <si>
    <t xml:space="preserve">El  contrato de contraprestación de servicios  presenta inconsistencias en sus fases precontractual, contractual y poscontractual, reflejadas en:
El instrumento que contiene el contrato no es garante de seguridad jurídica de las partes. </t>
  </si>
  <si>
    <t>Mejorar los controles  a las diversas etapas del   proceso contractual de la Comisión de Estudios y Contraprestación de Servicios.</t>
  </si>
  <si>
    <t>Gestionar el ajuste de las minutas de contrato de otorgamiento de comisión de estudios.</t>
  </si>
  <si>
    <t>Gestión de ajuste minutas</t>
  </si>
  <si>
    <t>Registros de la gestión</t>
  </si>
  <si>
    <t xml:space="preserve"> Ajustar la minuta de contrato de otorgamiento de comisión de estudios</t>
  </si>
  <si>
    <t>Minuta ajustada</t>
  </si>
  <si>
    <t>Jefe Oficina Jurídica</t>
  </si>
  <si>
    <t>Documento con minuta ajustada</t>
  </si>
  <si>
    <t>Implementar la minuta de contrato de otorgamiento de comisión de estudios.</t>
  </si>
  <si>
    <t>Minutas  implementadas</t>
  </si>
  <si>
    <t xml:space="preserve">Contratos </t>
  </si>
  <si>
    <t>La norma interna sobre la evaluaciòn del desempeño presenta vacios e imprecisiones que impiden la aplicación  clara y atemperada a las dinámicas institucionales tampoco  incluye las actividades de apoyo a programas de posgrado, regionalizaciòn y extensión por fuera de la labor docente, se presenta como un simple requisito formal de experiencia calificada para la obtención de puntos salariales y no se reglamenta como criterio de permanencia</t>
  </si>
  <si>
    <t xml:space="preserve"> Presencia de vacios e imprecisiones y disperción en la norma interna sobre la evaluación del desempeño en su labor docente</t>
  </si>
  <si>
    <t>Actualizar y ajustar la norma que regula la evaluación del desempeño profesoral respecto de las actividades establecidas en la labor</t>
  </si>
  <si>
    <t xml:space="preserve">
 Proponer el ajuste y actualización de la norma que regula el procedimiento de evaluación al desempeño docente</t>
  </si>
  <si>
    <t>Ajuste y actualización propuesto</t>
  </si>
  <si>
    <t>VICERRECTORA ACADÉMICA - DECANOS
Comité de Personal Docente Central</t>
  </si>
  <si>
    <t xml:space="preserve">Documento con propuesta de norma de evaluación docente
Actas de reunión </t>
  </si>
  <si>
    <t xml:space="preserve">Según oficio 4-55.6/107 del 31/01/2025,Seguimiento Plan de Mejoramiento 2024-2, se presenta:
Acuerdo Superior 044 de 2024 que modificó el artículo 48 del AS 024 de 1993 y el artículo 11 del AS 090 de 2005. </t>
  </si>
  <si>
    <t xml:space="preserve">Para el segundo semestre 2024
 Se realizo la modificación del Acuerdo Superior 044 del 23 de octubre 2024  del artículo 48 del AS 024 de 1993 y el artículo 11 del AS 090 de 2005. 
</t>
  </si>
  <si>
    <r>
      <rPr>
        <b/>
        <sz val="11"/>
        <rFont val="Arial"/>
        <family val="2"/>
      </rPr>
      <t>Efectividad 100%
Promedio Eficacia y Eficiencia 100%</t>
    </r>
    <r>
      <rPr>
        <sz val="11"/>
        <rFont val="Arial"/>
        <family val="2"/>
      </rPr>
      <t xml:space="preserve">: se presento el documento modificado en los tiempos estipulados.
</t>
    </r>
    <r>
      <rPr>
        <b/>
        <sz val="11"/>
        <rFont val="Arial"/>
        <family val="2"/>
      </rPr>
      <t>Gestión - Impacto del 100%</t>
    </r>
    <r>
      <rPr>
        <sz val="11"/>
        <rFont val="Arial"/>
        <family val="2"/>
      </rPr>
      <t>: el documento presentado propone la reglamentación de  los aspectos no previstos.</t>
    </r>
  </si>
  <si>
    <t>La evaluación del estudiantado no tiene preponderancia sobre los resultados generales</t>
  </si>
  <si>
    <t>Los resultados de las evaluaciones de los estudiantes no constituyen referente para las acciones de mejoramiento por profesor</t>
  </si>
  <si>
    <t>Promover acciones de mejoramiento individual para profesores con calificación estudiantil inferior a 7 o su equivalencia en la escala de 0 a 100</t>
  </si>
  <si>
    <t>Establecer directrices para definir  acciones de mejoramiento resultantes de la evaluación docente</t>
  </si>
  <si>
    <t>Directrices establecidas</t>
  </si>
  <si>
    <t>Vicerrectora Académica
DECANOS
Comité de Personal Docente Central</t>
  </si>
  <si>
    <t>Documento con directrices establecidas</t>
  </si>
  <si>
    <t xml:space="preserve">
Según oficio 4-55.6/107 del 31/01/2025,Seguimiento Plan de Mejoramiento 2024-2, se presenta:
 Oficio 4-31/1882 10/12/2024, asunto: Seguimiento a evaluación profesoral a partir del 2024-2, dirigido a Decanos por la Vicerrectoria. Academica.</t>
  </si>
  <si>
    <t>Para el segundo semestre 2024
En la evidencia revisada se constata que se remitio oficio a las nueve facultades, notificando sobre las modificaciones que realiza el acuerdo 044 de 2024.</t>
  </si>
  <si>
    <r>
      <rPr>
        <b/>
        <sz val="11"/>
        <rFont val="Arial"/>
        <family val="2"/>
      </rPr>
      <t>Efectividad 100%
Promedio  Eficacia y Eficiencia 100%</t>
    </r>
    <r>
      <rPr>
        <sz val="11"/>
        <rFont val="Arial"/>
        <family val="2"/>
      </rPr>
      <t xml:space="preserve">: se presento el documento modificado en los tiempos estipulados.
</t>
    </r>
    <r>
      <rPr>
        <b/>
        <sz val="11"/>
        <rFont val="Arial"/>
        <family val="2"/>
      </rPr>
      <t>Gestión - Impacto del 100%</t>
    </r>
    <r>
      <rPr>
        <sz val="11"/>
        <rFont val="Arial"/>
        <family val="2"/>
      </rPr>
      <t>:  se evidencia el compromiso de comunicar a las nueve facultades</t>
    </r>
  </si>
  <si>
    <t xml:space="preserve"> Formular y suscribir acciones de mejora individual por profesores con calificación estudiantil inferior a 7 o su equivalencia en la escala de 0 a 100</t>
  </si>
  <si>
    <t>Acciones de mejora formuladas y suscritas</t>
  </si>
  <si>
    <t>DECANOS
Jefes de Departamento
Comité de Personal Docente de Facultad</t>
  </si>
  <si>
    <t>Registros de acciones formuladas y suscritas</t>
  </si>
  <si>
    <t>El Procedimiento documentado no es referente de operaciòn</t>
  </si>
  <si>
    <t xml:space="preserve"> El procedimiento no describe controles,actividades y responsables demanera correcta</t>
  </si>
  <si>
    <t>Documentar y unificar un procedimiento de evaluación al desempeño docente conforme a las metodologias de calidad que permitan establecer demanera clara actividades, controles y responsables</t>
  </si>
  <si>
    <t xml:space="preserve"> Ajustar el procedimiento de evaluación Profesoral</t>
  </si>
  <si>
    <t xml:space="preserve">Procedimiento  de evaluación docente ajustado </t>
  </si>
  <si>
    <t>Procedimiento  de evaluación profesoral ajustado y aprobado</t>
  </si>
  <si>
    <t xml:space="preserve"> Establecer instrumentos y herramientas generales para la evaluación profesoral</t>
  </si>
  <si>
    <t>Instrumentos y herramientas de evaluación profesoral establecidos</t>
  </si>
  <si>
    <t>Instrumentos y herrramientas aprobados</t>
  </si>
  <si>
    <t>La encuesta estudiantil aplicada a través de la plataforma SIMCA presenta fallas en su diseño e implementaciòn</t>
  </si>
  <si>
    <t>El cuestionario estudiantil  para evaluar a los profesores no contiene criterios claros y precisos que permitan una adecuada evaluación</t>
  </si>
  <si>
    <t>Ajustar el cuestionario de evaluación estudiantil  aplicado a través de la plataforma SIMCA</t>
  </si>
  <si>
    <t xml:space="preserve"> Revisar y ajustar el cuestionario de evaluación profesoral por parte de los estudiantes</t>
  </si>
  <si>
    <t>Cuestionario ajustado</t>
  </si>
  <si>
    <t>Socializar los ajustes del cuestionario de evaluación profesoral</t>
  </si>
  <si>
    <t>Cuestionario socializado</t>
  </si>
  <si>
    <t>VICERRECTORA ACADÉMICA - DECANOS</t>
  </si>
  <si>
    <t>Las resoluciones de experiencia calificada no cuentan con debida motivación</t>
  </si>
  <si>
    <t xml:space="preserve">Las resoluciones carecen de técnica jurídica para su elaboración </t>
  </si>
  <si>
    <t>Establecer controles a la motivación en la expedición de Resoluciones</t>
  </si>
  <si>
    <t>Proponer los criterios generales para la elaboración de Resoluciones.</t>
  </si>
  <si>
    <t>Criterios propuestos</t>
  </si>
  <si>
    <t>Criterios Propuestos</t>
  </si>
  <si>
    <t xml:space="preserve">Con oficio 4.55-6/831 del 19/06/2024 la Vicerrectoría Académica presentó:
Documento: Proyecto de resolución calificación profesoral.
</t>
  </si>
  <si>
    <t xml:space="preserve">Se asigna un avance del 100%, al corroborar que el modelo propuesto para la expedición de Resoluciones de experiencia docente calificada contiene criterios generales para su diligenciamiento, donde se ajusta la motivación del mismo en cuanto a la normatividad que lo rige, avales dados por las dependencias correspondientes, aspectos que no se tienen en cuenta en los actuales actos administrativos (Resolución 370 del 07 de junio de 2024) cumpliendo de esta manera con el indicador. </t>
  </si>
  <si>
    <r>
      <rPr>
        <b/>
        <sz val="11"/>
        <rFont val="Arial"/>
        <family val="2"/>
      </rPr>
      <t>Sin evaluar efectividad
Promedio  Eficacia y Eficiencia del 100%</t>
    </r>
    <r>
      <rPr>
        <sz val="11"/>
        <rFont val="Arial"/>
        <family val="2"/>
      </rPr>
      <t xml:space="preserve">: se presento el Documento Proyecto de resolución calificación profesoral en los tiempos estipulados.
</t>
    </r>
    <r>
      <rPr>
        <b/>
        <sz val="11"/>
        <rFont val="Arial"/>
        <family val="2"/>
      </rPr>
      <t>Gestión del 100%</t>
    </r>
    <r>
      <rPr>
        <sz val="11"/>
        <rFont val="Arial"/>
        <family val="2"/>
      </rPr>
      <t>: Proyecto de resolución presentado contiene criterios generales para la motivación de las Resoluciones.</t>
    </r>
  </si>
  <si>
    <t>Definir los criterios generales para la elaboración de Resoluciones.</t>
  </si>
  <si>
    <t>Criterios definidos</t>
  </si>
  <si>
    <t>Criterios aprobados</t>
  </si>
  <si>
    <t>No se han identificado riesgos asociados al proceso de evaluaciòn al desempeño docente</t>
  </si>
  <si>
    <t xml:space="preserve"> Debilidad en la gestión del riesgo</t>
  </si>
  <si>
    <t>Identificar los riesgos asociados al proceso de evaluación al desempeño docente.</t>
  </si>
  <si>
    <t>Gestionar los riesgos asociados al proceso de evaluación al desempeño profesoral</t>
  </si>
  <si>
    <t>Riesgos  gestionados</t>
  </si>
  <si>
    <t xml:space="preserve">Matriz  de riesgos gestionados
Actas </t>
  </si>
  <si>
    <t>Inexistencia de un Plan de capacitación institucional consolidado y articulado con los planes de acción de las facultades y las oportunidades de mejora resultantes del informe de autoevaluación para el proceso de reacreaditación Institucional.</t>
  </si>
  <si>
    <t xml:space="preserve">Falta de directriz completa que permita la consolidación de un plan de capacitación </t>
  </si>
  <si>
    <t xml:space="preserve">
Determinar las directrices para la formulación  y ejecución del plan de capacitación profesoral
 </t>
  </si>
  <si>
    <t xml:space="preserve"> Identificar las necesidades de capacitación profesoral</t>
  </si>
  <si>
    <t>Necesidades identificadas y priorizadas</t>
  </si>
  <si>
    <t>VICERRECTORA ACADÉMICA
DECANOS</t>
  </si>
  <si>
    <t xml:space="preserve">Registros que identifiquen las necesidades de capacitación </t>
  </si>
  <si>
    <r>
      <rPr>
        <b/>
        <sz val="11"/>
        <rFont val="Arial"/>
        <family val="2"/>
      </rPr>
      <t xml:space="preserve">Efectividad del 75.14%
</t>
    </r>
    <r>
      <rPr>
        <sz val="11"/>
        <rFont val="Arial"/>
        <family val="2"/>
      </rPr>
      <t xml:space="preserve">
</t>
    </r>
    <r>
      <rPr>
        <b/>
        <sz val="11"/>
        <rFont val="Arial"/>
        <family val="2"/>
      </rPr>
      <t>Promedio Eficacia y Eficiencia 85%</t>
    </r>
    <r>
      <rPr>
        <sz val="11"/>
        <rFont val="Arial"/>
        <family val="2"/>
      </rPr>
      <t xml:space="preserve">: la información reportada no es consistente, imposibilitando determinar el total de departamentos que reportaron la información; igualmente se encontró duplicidad de información, con enmendaduras, y aplicación inadecauda de las normas de gestión documental.
Ajustar el Formato Guia Plan de Desarrollo Profesoral, en lo relacionado con  la Resolución de aprobación de la capacitación, esto debido a que en algunos planes enviados por las Facultades se relacionan actos administrativos de manera individual y en otros de manera global, o las dos al tiempo, lo que puede generar confusión.
</t>
    </r>
    <r>
      <rPr>
        <b/>
        <sz val="11"/>
        <rFont val="Arial"/>
        <family val="2"/>
      </rPr>
      <t>Gestión- Impacto del 70%:</t>
    </r>
    <r>
      <rPr>
        <sz val="11"/>
        <rFont val="Arial"/>
        <family val="2"/>
      </rPr>
      <t xml:space="preserve"> Algunas Facultades no utilizan el formato establecido por la VRA para el reporte de la información, ocasionando que la consolidación del plan de capacitación general no cuente con todos los requerimientos solicitados, o estos sean parciales.
</t>
    </r>
  </si>
  <si>
    <t xml:space="preserve"> Elaborar el plan anual de capacitación profesoral con necesidades priorizadas</t>
  </si>
  <si>
    <t xml:space="preserve">Plan de capacitación elaborado </t>
  </si>
  <si>
    <t>VICERRECTORA ACADÉMICA
Decanos</t>
  </si>
  <si>
    <t>Plan de capacitación documentado</t>
  </si>
  <si>
    <t>Con oficio 4.55-6/831 del 19/06/2024 la Vicerrectoría Académica presentó:
Acta 4.3-58/13 del 3/05/24 plan capacitación, tema: "Avance plan de capacitación profesoral que hace parte del plan de mejoramiento suscrito con la Oficina de Control Interno", establece responsabilidades para la consolidación de los planes de capacitación reportados por las 9 facultades.
LINK POWERBI  capacitación  profesoral  
https://app.powerbi.com/view?r=eyJrIjoiYjllYzE5NjYtZDFiZC00N2M1LTk0MzMtODRhYmQyNzJkYWY1IiwidCI6ImU4MjE0OTM3LTIzM2ItNGIzNi04NmJmLTBiNWYzMzM3YmVlMSIsImMiOjF9
el cual dirige al plan de capacitación Unicauca, donde se consolida y sistematiza toda la información en aplicativo de las vigencias 2023 y 2024, en el cual se puede consultar la información por facultad, cantidad de docentes, vinculación del docente, tipo de información (labor, comisión de estudio ...), descripción (doctorado, maestria, ...), estado de formación (activo, finalizado), entre otros.</t>
  </si>
  <si>
    <r>
      <t>En el Capitulo IX del Acuerdo Superior 024 de 1993, se establecen los parametros para la capacitación docente, en su Articulo 72 se indica como se podrá dar el desarrollo de la capacitación: "</t>
    </r>
    <r>
      <rPr>
        <i/>
        <sz val="11"/>
        <rFont val="Arial"/>
        <family val="2"/>
      </rPr>
      <t xml:space="preserve">Para desarrollar el Plan de capacitación la Universidad podrá otorgar comisiones de estudio, becas o años sabáticos con el objetivo de que los profesores adelanten programas de formación avanzada ... </t>
    </r>
    <r>
      <rPr>
        <sz val="11"/>
        <rFont val="Arial"/>
        <family val="2"/>
      </rPr>
      <t>", igualmente, el Informe 2.6-52.18/08 de 2018 de Evaluación al Procedimiento de Comisiones Académicas, enfoca el hallazgo en dicho Articulo del Acuerdo Superior.
Por lo anterior y evidenciando que se consolido y sistematizó la información general de los planes de capacitación profesoral de la Universidad, se da un avence del 100% de cumplimiento.</t>
    </r>
  </si>
  <si>
    <r>
      <rPr>
        <b/>
        <sz val="11"/>
        <rFont val="Arial"/>
        <family val="2"/>
      </rPr>
      <t xml:space="preserve">Efectividad del 100%
Promedio Eficacia y Eficiencia100% 
</t>
    </r>
    <r>
      <rPr>
        <sz val="11"/>
        <rFont val="Arial"/>
        <family val="2"/>
      </rPr>
      <t xml:space="preserve">
</t>
    </r>
    <r>
      <rPr>
        <b/>
        <sz val="11"/>
        <rFont val="Arial"/>
        <family val="2"/>
      </rPr>
      <t>Gestión del 100%</t>
    </r>
    <r>
      <rPr>
        <sz val="11"/>
        <rFont val="Arial"/>
        <family val="2"/>
      </rPr>
      <t xml:space="preserve">: se presenta el plan de capacitación profesoral en los tiempos establecidos.
</t>
    </r>
    <r>
      <rPr>
        <b/>
        <sz val="11"/>
        <rFont val="Arial"/>
        <family val="2"/>
      </rPr>
      <t>Impacto del 100%</t>
    </r>
    <r>
      <rPr>
        <sz val="11"/>
        <rFont val="Arial"/>
        <family val="2"/>
      </rPr>
      <t>: la VRA cuenta con un plan de capacitación que consolida la información de todas las facultades referente a docentes en proceso de capacitación de la vigencia 2023 y 2024, lo que permite contar con estadisticas para seguimiento y control.</t>
    </r>
  </si>
  <si>
    <t>Inexistencia de reglamentación o procedimientos documentados que ayuden a la formulación de los Planes de capacitación docente y a la operación de las comisiones académicas.</t>
  </si>
  <si>
    <t>Implementar el plan anual de capacitación profesoral con necesidades priorizadas</t>
  </si>
  <si>
    <t>Plan de capacitación Implementado</t>
  </si>
  <si>
    <t xml:space="preserve">VICERRECTORA ACADÉMICA
Decanos </t>
  </si>
  <si>
    <t>Talento Humano
Recursos Financieros</t>
  </si>
  <si>
    <t>Plan de capacitación implementado</t>
  </si>
  <si>
    <t xml:space="preserve">
Para el segundo semestre 2024
Se presenta formato  Plan de Capacitación Profesoral Código: PM-FO-4-FOR-82 Versión 1  Actualizado a 29/01/2025  
</t>
  </si>
  <si>
    <t xml:space="preserve">
Para el segundo semestre 2024
Se presenta avance en la actualización del formato  Plan de Capacitación Profesora PM-FO-4-FOR-82 . Actualizado a 29/01/2025, se elaborá el procedimiento de planes de capacitación con necesidades priorizadas.
</t>
  </si>
  <si>
    <r>
      <rPr>
        <b/>
        <sz val="11"/>
        <rFont val="Arial"/>
        <family val="2"/>
      </rPr>
      <t>Sin evaluar efectividad
Promedio Eficacia y Eficiencia del 100%</t>
    </r>
    <r>
      <rPr>
        <sz val="11"/>
        <rFont val="Arial"/>
        <family val="2"/>
      </rPr>
      <t xml:space="preserve">: se presento el Documento Proyecto de resolución calificación profesoral en los tiempos estipulados.
</t>
    </r>
    <r>
      <rPr>
        <b/>
        <sz val="11"/>
        <rFont val="Arial"/>
        <family val="2"/>
      </rPr>
      <t>Gestión del 80%</t>
    </r>
    <r>
      <rPr>
        <sz val="11"/>
        <rFont val="Arial"/>
        <family val="2"/>
      </rPr>
      <t>: Se elabora el plan de capacitaciones profesoral</t>
    </r>
  </si>
  <si>
    <t xml:space="preserve">La normativa interna y los procedimientos no regulan integralmente los aspectos relativos a la comisión académica </t>
  </si>
  <si>
    <t xml:space="preserve">Carencia de reglamentación clara, la cual determine las condiciones para las comisiones académicas </t>
  </si>
  <si>
    <t>Identificar y reglamentar el procedimiento de comisión académica</t>
  </si>
  <si>
    <t>Proponer la reglamentación de los aspectos no previstos sobre las comisiones académicas</t>
  </si>
  <si>
    <t>Propuesta de reglamentación</t>
  </si>
  <si>
    <t xml:space="preserve">VICERRECTORA ACADÉMICA </t>
  </si>
  <si>
    <t>Reglamentación aprobada</t>
  </si>
  <si>
    <t xml:space="preserve">Documentar el procedimiento para comisiones académicas </t>
  </si>
  <si>
    <t>Procedimiento publicado</t>
  </si>
  <si>
    <t xml:space="preserve">Implementar el procedimiento para comisiones académicas </t>
  </si>
  <si>
    <t>Procedimiento Implementado</t>
  </si>
  <si>
    <t>Registros de implementación</t>
  </si>
  <si>
    <t xml:space="preserve">Inexistencia de normatividad para los estímulos económicos </t>
  </si>
  <si>
    <t xml:space="preserve">Ausencia de normatividad especial, aplicable a los estimulos economicos </t>
  </si>
  <si>
    <t xml:space="preserve">Reglamentar las actividades sobre los estimulos economicos </t>
  </si>
  <si>
    <t xml:space="preserve">Proponer la reglamentación de estimulos económicos </t>
  </si>
  <si>
    <t xml:space="preserve">Propuesta de
Reglamentación elaborada </t>
  </si>
  <si>
    <t xml:space="preserve">VICERRECTORA ACADÉMICA
Vicerrector de Investigaciones
Vicerrector de Cultura y Bienestar
Vicerrector Administrativo
Decanos </t>
  </si>
  <si>
    <t>Propuesta  de reglamentación documentada</t>
  </si>
  <si>
    <t>Retroalimentar la propuesta de reglamentación de estimulos económicos</t>
  </si>
  <si>
    <t xml:space="preserve">
 Jefe Oficina Jurídica</t>
  </si>
  <si>
    <t>Propuesta ajustada</t>
  </si>
  <si>
    <t xml:space="preserve">Gestionar la aprobación e implementación de la propuesta de reglamentación de estimulos económicos con las instancias pertinentes </t>
  </si>
  <si>
    <t>Aprobaciones gestionadas</t>
  </si>
  <si>
    <t>Registros de gestión de aprobación e implementación</t>
  </si>
  <si>
    <t xml:space="preserve">Inexistencia del procedimiento documentado de los estímulos económicos 
Inexistencia de un archivo con la información que agilice y evite el reproceso y flujo innecesario de documentos para los estimulos económicos </t>
  </si>
  <si>
    <t>Ausencia de la creación del proceso de estimulos economicos en la plataforma lvmen</t>
  </si>
  <si>
    <t xml:space="preserve"> Diseñar y documentar el procedimiento  de estimulos economicos publicado</t>
  </si>
  <si>
    <t>Formalizar el procedimiento de estimulos económicos</t>
  </si>
  <si>
    <t>Procedimiento formalizado</t>
  </si>
  <si>
    <t xml:space="preserve">
Según oficio 4-55.6/107 del 31/01/2025,Seguimiento Plan de Mejoramiento 2024-2.
 Actas de general para actividades universitarias:
PE-GS-2.2.1-FOR-22 Versión 1 11/03/2019, acta sin número,  fecha 14/03/2024. Temas: Levantamiento de información de los procesos y procedimientos y diagnóstico del procedimiento de reconocimiento.
PE-GS-2.2.1-FOR-22 Versión 1 11/03/2019, acta sin número, fecha 19/03/2024, temas: Diagnóstico de convenios y viabilidad academica.
PE-GS-2.2.1-FOR-22 Versión 1 11/03/2019, acta sin número, fecha 11/03/2024, temas: Diagnóstico de convenios y viabilidad academica.
Registro de asistencia  a Eventos Institucionales :
 15/02/2024 ,29/02/2024  y 10/04/2024 Diagnóstico procedimiento  para reconocimiento honorario profesor invitados, estimulos econocomicos. 
Actualización del formato:
 PM-FO-4-PR-45 Versión 1 fecha de actualización 19/06/2024 Trámite y pago de estimulos Económicos.
PE-GS-2.2.1-FOR-1 Solicitud de Creación, Modificación o baja de documentos: PM-FO-4 PR-45 trámite y pago de estímulos Económicos,
PA-GA-5-FOR-51 Lista de chequeo de estímulos Económicos . 
Actualización del formato:
Lista de chequeo Estimulos Económicos PA-GA-5-FOR-51, versión 1 del 19/06/2024.
Solicitud de creación, modificación o baja de documentos: PE-GS-2.2.1-FOR-1, versión 9 del 19/06/2024</t>
  </si>
  <si>
    <t xml:space="preserve">Para el segundos semestre 2024
Se da cumplimiento con Diseñar y documentar el procedimiento  de estimulos economicos públicado
</t>
  </si>
  <si>
    <r>
      <rPr>
        <b/>
        <sz val="11"/>
        <rFont val="Arial"/>
        <family val="2"/>
      </rPr>
      <t xml:space="preserve">
</t>
    </r>
    <r>
      <rPr>
        <sz val="11"/>
        <rFont val="Arial"/>
        <family val="2"/>
      </rPr>
      <t xml:space="preserve">
</t>
    </r>
    <r>
      <rPr>
        <b/>
        <sz val="11"/>
        <rFont val="Arial"/>
        <family val="2"/>
      </rPr>
      <t xml:space="preserve">Efectividad del 80%
</t>
    </r>
    <r>
      <rPr>
        <sz val="11"/>
        <rFont val="Arial"/>
        <family val="2"/>
      </rPr>
      <t xml:space="preserve">
</t>
    </r>
    <r>
      <rPr>
        <b/>
        <sz val="11"/>
        <rFont val="Arial"/>
        <family val="2"/>
      </rPr>
      <t>Promedio y  Eficacia y Eficiencia 100%,</t>
    </r>
    <r>
      <rPr>
        <sz val="11"/>
        <rFont val="Arial"/>
        <family val="2"/>
      </rPr>
      <t xml:space="preserve"> Se evidencia en las dierentes actividades universitarias el trabajo para el levantamiento y diagnóstico al procedimiento.
</t>
    </r>
    <r>
      <rPr>
        <b/>
        <sz val="11"/>
        <rFont val="Arial"/>
        <family val="2"/>
      </rPr>
      <t>Gestión- Impacto del 70%</t>
    </r>
    <r>
      <rPr>
        <sz val="11"/>
        <rFont val="Arial"/>
        <family val="2"/>
      </rPr>
      <t>: Algunas Facultades no utilizan el formato establecido por la VRA para el reporte de la información, ocasionando que la consolidación del plan de capacitación general no cuente con todos los requerimientos solicitados, o estos sean parciales.</t>
    </r>
  </si>
  <si>
    <t xml:space="preserve"> Implemetar el procedimiento de estimulos economicos</t>
  </si>
  <si>
    <t>Según oficio 4-55.6/107 del 31/01/2025,Seguimiento Plan de Mejoramiento 2024-2.
PM-FO-4 PR-45 trámite y pago de estímulos Económicos,
PA-GA-5-FOR-51 Lista de chequeo de estímulos Económicos . 
Se asigna un avance del 80%
Para el primer semestre 2025
  Vicerrectoria Académica mediante oficio 4-55.6/797 17/07/2025 , remite la matriz diligenciada del plan de mejoramiento y  las evidencias.
PM-FO-4-PR-45 V1 19-06-2024 Trámite y pago de Estímulos Económicos.
-Presentación Capacitación Estímulos Económicos
-Certificado para el pago de Estímulos Económicos
-Registro de asistencia del 26/11/2024 Trámite solicitud de estimulos económicos. (actas sin fecha, lugar de realización, dependencia que organiza, persona que orienta). 
-Lista de chequeo para estímulos económicos (sin código, versión, feccha de actualización). 
-Registro de asistencia Diagnóstico procedimiento de honorarios (10-04-2024). 
-Capacitación trámite de solicitud y pago de estímulos económicos (26-11-2024)
-Estímulos económico para profesores (link Acuerdo 088 de 1993 -Acuerdo 004 de 2015).  
-Acta de actividades sin número del 14-03-2024, temas levantamiento de información de los procesos y procedimientos, Diagnóstico del procedimiento de reconocimiento de honorarios para profesor invitado.
-Acta de actividades sin número del 19-03-2024,tema Diagnóstico de procedimiento de convenio y viabilidad academica.
-Acta de actividades sin número del 11-03-2024,tema Diagnóstico de procedimiento de apoyo y estimulos. 
Revisado el portal web institucional, se encuentra los procedimientos:
PA-GA-5-FOR-34 V:3 20/08/2020 Solicitud de Estimulo Económico.
PA-GA-5-FOR-32 Certificado para el pago de Estimulos Económicos</t>
  </si>
  <si>
    <t>Para el segundos semestre 2024
Con las evidencias recibidas, se puede inferir que desde la Vicerrectoría Académica se realiza actividades para Diseñar y documentar el procedimiento  de estimulos económicos. 
Para el primer semestre 2025, se tiene el procedimiento implementado de estimulos economicos, registrados en el porta web institucional</t>
  </si>
  <si>
    <r>
      <rPr>
        <b/>
        <sz val="11"/>
        <rFont val="Arial"/>
        <family val="2"/>
      </rPr>
      <t>Sin evaluar efectividad
Promedio  Eficacia y Eficiencia del 75%</t>
    </r>
    <r>
      <rPr>
        <sz val="11"/>
        <rFont val="Arial"/>
        <family val="2"/>
      </rPr>
      <t xml:space="preserve">: Se evidencia que se esta llevando a cabo el procedimiento de estimulos economicos.
</t>
    </r>
    <r>
      <rPr>
        <b/>
        <sz val="11"/>
        <rFont val="Arial"/>
        <family val="2"/>
      </rPr>
      <t>Gestión del 80%</t>
    </r>
    <r>
      <rPr>
        <sz val="11"/>
        <rFont val="Arial"/>
        <family val="2"/>
      </rPr>
      <t xml:space="preserve">: Se documenta el procedimiento de estimulos economicos 
</t>
    </r>
    <r>
      <rPr>
        <b/>
        <sz val="11"/>
        <rFont val="Arial"/>
        <family val="2"/>
      </rPr>
      <t xml:space="preserve">Efectividad 100%
</t>
    </r>
    <r>
      <rPr>
        <sz val="11"/>
        <rFont val="Arial"/>
        <family val="2"/>
      </rPr>
      <t xml:space="preserve">
</t>
    </r>
    <r>
      <rPr>
        <b/>
        <sz val="11"/>
        <rFont val="Arial"/>
        <family val="2"/>
      </rPr>
      <t>Promedio y  Eficacia y Eficiencia 100%</t>
    </r>
    <r>
      <rPr>
        <sz val="11"/>
        <rFont val="Arial"/>
        <family val="2"/>
      </rPr>
      <t xml:space="preserve">: se presento el procedimiento públicado de estimulos economicos.
</t>
    </r>
    <r>
      <rPr>
        <b/>
        <sz val="11"/>
        <rFont val="Arial"/>
        <family val="2"/>
      </rPr>
      <t>Gestión - Impacto del 100%</t>
    </r>
    <r>
      <rPr>
        <sz val="11"/>
        <rFont val="Arial"/>
        <family val="2"/>
      </rPr>
      <t xml:space="preserve">: Se documenta el procedimiento de estimulos economicos 
</t>
    </r>
  </si>
  <si>
    <t>Vicerrectoría Académica</t>
  </si>
  <si>
    <t xml:space="preserve">Adriana-Isabel </t>
  </si>
  <si>
    <t>Informe 2.6-27.13/12 del 2024 de evaluación al procedimiento para el reconocimiento de honorarios de los profesores invitados</t>
  </si>
  <si>
    <t> La Vicerrectoría Académica solicitó ampliación hasta el 28/08/2025, para las actividades pendientes del Plan de Mejoramiento resultante de la “evaluación al procedimiento para el reconocimiento de honorarios de los profesores invitados”. (Oficio 4-55.6/384 del 27/03/2025)
La Vicerrectoría Académica remite mariz de seguimiento al plan de mejoramiento internos 2025 - II (oficio 4-55.6/037 del 20/01/2026)</t>
  </si>
  <si>
    <t>La herramienta de control adolece de elementos o variables suficientes que permitan el adecuado control al estado de las actividades ejecutadas para el procedimiento de reconocimiento de honorarios de profesores invitados, desde las etapas de solicitud, reconocimiento y pago.
No se diligencia información completa, por lo que se dificultó determinar, entre otros aspectos, las unidades académicas que tienen mayor frecuencia en la solicitud y reconocimiento de honorarios (...)</t>
  </si>
  <si>
    <t>No se utilizan sistemas de información que utilicen terminologias comunes, además no existen criterios unificados para el registro de la información en las herramientas de apoyo.</t>
  </si>
  <si>
    <t xml:space="preserve">
Unificar terminologías y criterios en los sistemas que se utilizan para el registro de los tramites de profesores invitados.</t>
  </si>
  <si>
    <t>Ajustar e implementar herramientas de control para el procedimiento de profesor invitado</t>
  </si>
  <si>
    <t>Herramientas ajustadas e implemetadas</t>
  </si>
  <si>
    <t xml:space="preserve">Profesional Universitario </t>
  </si>
  <si>
    <t>Tabla de excel (Herramienta de control)</t>
  </si>
  <si>
    <t> 100%</t>
  </si>
  <si>
    <t>Debilidad en la documentación y presentación de las necesidades de profesor invitado; de la muestra revisada solo el 33% presentaron acta del departamento, sin embargo, no contienen los criterios definidos en la Resolución VRA 548 de 2023, y el 67% no evidenciaron el acta.</t>
  </si>
  <si>
    <t>La falta de difinición clara de los criterios en la Resolución VRA 548 de 2023, así como la creación de una formato con lista de chequeo de la documentación y falta de un procedimiento establecido formalizado en Lvmen.</t>
  </si>
  <si>
    <t xml:space="preserve">Definir y aplicar los criterios mínimos para las solicitudes por las dependencias, así como crear formato de lista de chequeo  y procedimiento. </t>
  </si>
  <si>
    <t xml:space="preserve">Proyectar la reforma de la resolución VRA 548 de 2023, lista de chequeo y procedimiento. </t>
  </si>
  <si>
    <t>Reforma proyectada, lista de chequeo y procedimiento proyectado</t>
  </si>
  <si>
    <t>Proyeccion reforma en word.</t>
  </si>
  <si>
    <t>Los lineamientos para la solicitud de expedición del Certificado de Disponibilidad Presupuestal no se definen adecuadamente, encontrando que las dependencias solicitantes presentan la solicitud de expedición de CDP junto con la solicitud de reconocimiento de honorarios, por lo que en algunos casos el CDP se expidió con fechas posteriores a las solicitudes de profesor invitado.</t>
  </si>
  <si>
    <t>El procedimiento documentado, no contempla claramente las actividades a desarrollar para la expedición de CDP</t>
  </si>
  <si>
    <t>Ajustar el procedimiento y requisitos para el reconocimiento de honorarios de los profesores invitados</t>
  </si>
  <si>
    <t>Documentar actividades para la expedición de Certificados de Disponibilidad Presupuestal</t>
  </si>
  <si>
    <t>Actividades documentadas y socializadas</t>
  </si>
  <si>
    <t xml:space="preserve">Se informó en oficio 4-55.6/108 del 31/01/2025 lo siguiente:
4. Programa LVMEN. Profesores Invitados.
6. PM-FO-4-PR-52 Reconocimiento Honorarios a Profesores Invitados V1.
7. PRUEBAS. Capacitaciones con relación al procedimiento de reconocimiento y pago de honorarios a profesores invitados
Para el semestre 2025-1
Se informó en oficio 4-55.6/796 del 171/07/2025 lo siguiente:
Propuesta normativa "Por el cual se deroga la Resolución VRA 548 de 2023 y se establece el procedimiento y requisitos para el reconocimiento de honorarios de los profesores invitados en actividades de docencia en pregrado, posgrado y extensión".
</t>
  </si>
  <si>
    <t>En las evidencias:
El procedimiento 6. PM-FO-4-PR-52 Reconocimiento Honorarios a Profesores Invitados, define en la actividad 5, 6 y 7 en lo relacionado a la solicitud y expedición de certificado de disponibilidad presupuestal – CDP que involucra a  la Vicerrectoría Administrativa y División de Gestión Financiera. 
Para el semestre 2025-1
En las evidencias:
ARTÍCULO SEGUNDO. Del procedimiento para el reconocimiento de honorarios a profesores invitados en programas de pregrado: se contempla la expedición del certificado de disponibilidad presupuestal-CDP.
ARTÍCULO TERCERO. Procedimiento para el reconocimiento de honorarios de actividades de docencia en programas de posgrado: establece la expedición del CDP.
ARTÍCULO CUARTO. Procedimiento para el reconocimiento de honorarios de actividades de docencia en actividades de extensión: se contempla la expedición del CDP.
La OCI concluye que se determina en cada uno de los programas de pregrado, posgrado y extención el responsable de la expedición del CDP.</t>
  </si>
  <si>
    <t>Las dependencias solicitantes no presentan los soportes completos de los documentos exigidos en el procedimiento: Hojas de vida, documentos de identidad, Registro Único Tributario – RUT, soportes de afiliación al Sistema de Seguridad Social y Riesgos Laborales, soportes de Antecedentes: disciplinario, fiscal, judicial, medidas correctivas y delitos sexuales, Certificación cuenta bancaria.</t>
  </si>
  <si>
    <t>No se han definido responsabilidades para la custodia de información relacionada con el procedimiento de profesor invitado.</t>
  </si>
  <si>
    <t>Ajustar el procedimiento, donde se establezca de forma clara el area encargado de archivo de la documentación para el reconocimiento de honorarios de los profesores invitados</t>
  </si>
  <si>
    <t xml:space="preserve">Definir actividades y responsabilidades para la custodia de información relacionada con profesor invitado </t>
  </si>
  <si>
    <t>Responsabilidades y actividades definidas.</t>
  </si>
  <si>
    <t> Efectividad: 100%
Promedio de eficacia y eficencia: 100%
Gestión: 100% se aprueba la resolución en la cual se definen los responsables de la custodia de los documentos.
Impacto: 100% 
La OCI determina el cierre de la actividad con una efectividad del 100%, con la emisión de la Resolución y la definición de manera clara las reponsabilidades relacionadas con la custodia de la información, permitiendo así, asegurar su adecuada conservación.</t>
  </si>
  <si>
    <t>En la proyección de los actos administrativos se presentan debilidades por cuanto:
No existe uniformidad en la descripción de los considerandos y se describe marco normativo que no aplica.
no se relaciona el nivel de estudio del profesor invitado (Profesional, Especialización, Maestría, Doctorado) y el número de horas, dificultando determinar las variables y escala aplicada para el cálculo de los honorarios.
Se liquidan honorarios por fuera de los rangos establecidos en los lineamientos internos, Resolución Rectoral 834 de 2023 y el Acuerdo Superior 004 de 2015 para la vigencia 2023
Se describe que se realizará más de un pago, contrariando lo definido en las normas internas.
En la Resolución VDAM 0355 del 16/02/2024, la cantidad de horas a orientar es de 414, superando lo contemplado en la Resolución 548 que establece un máximo de 240 horas.</t>
  </si>
  <si>
    <t>No se cuenta con modelo estandarizado para la proyección de los actos administrativos en lo relacionado con profesor invitado</t>
  </si>
  <si>
    <t>Implementar una minuta que contenga los criterios mínimos a considerar para la proyección de los actos administrativos.</t>
  </si>
  <si>
    <t>Definir e implementar minuta de Resolución que reconoce honorarios a profesores invitados</t>
  </si>
  <si>
    <t>Minuta definida e implementada</t>
  </si>
  <si>
    <t>Proyeccion minuta en word.</t>
  </si>
  <si>
    <t>Los actos administrativos son expedidos por la Vicerrectoría Administrativa, encontrando debilidad en la revisión del contenido, además no se realiza una adecuada comunicación a los interesados: Vicerrectoría Académica y Dependencias solicitantes.</t>
  </si>
  <si>
    <t>Falta de claridad en la forma en que se debe  comunicar el acto administrativo</t>
  </si>
  <si>
    <t>Definir en la resolución VRA los criterios para la comunicación de los actos administrativos expedidos por la Vicerrectoría Administrativa</t>
  </si>
  <si>
    <t>Definir en el proyecto de reforma de la resolución VRA 548 de 2023, sobre la forma de comunicación del acto administrativo.</t>
  </si>
  <si>
    <t xml:space="preserve">Proyecto de reforma definida </t>
  </si>
  <si>
    <t>Los actos administrativos que regulan el procedimiento de Profesor Invitado no contemplan al Conservatorio de Música, Unidad Pedagógica, Vicerrectoría de Cultura y Bienestar, Unilingüa, entre otras Dependencias que prestan servicios de extensión, las cuales recurren a las escalas establecidas en la Resolución Rectoral 834 de 2023 o el acuerdo Superior 004 para la liquidación de pago, según la conveniencia.</t>
  </si>
  <si>
    <t>Falta de especificar con los nombres de las dependecias universitarias, ya que estan identificadas de forma general por su actividad de extensión.</t>
  </si>
  <si>
    <t>Incluir en las normas de forma específica al Conservatorio de Música, Unidad Pedagógica, Vicerrectoría de Cultura y Bienestar, Unilingüa en el procedimiento de profesor invitado</t>
  </si>
  <si>
    <t xml:space="preserve">
Incluir en la reforma normativa los criterios a aplicar para las dependencias o divisiones universitarias que apliquen el procedimiento de profesor invitado </t>
  </si>
  <si>
    <t>Áreas, dependecias o divisiones universitarias referenciadas</t>
  </si>
  <si>
    <t>Se presentan debilidades en la presentación de los soportes para el pago de los profesores invitados, en lo relacionado al informe de actividades, certificado de cumplimiento de actividades, y demás documentos requeridos en el procedimiento.</t>
  </si>
  <si>
    <t xml:space="preserve">No existencia de formatos para certificado de pago, informes de actividades y lista de chqueo de documentos a aportar. Falta de socialización. </t>
  </si>
  <si>
    <t>Crear formatos para el certificado para pago, informe de actividades, listado de docummentos a aportar.</t>
  </si>
  <si>
    <t>Definir formato para la certificación de las actividades realizadas por los profesores invitados y presentación del informe de actividades</t>
  </si>
  <si>
    <t>Formatos definidos</t>
  </si>
  <si>
    <t>Proyeccion de formatos</t>
  </si>
  <si>
    <t>Socializar e implementar el formato para la certificación de las actividades realizadas por los profesores invitados y presentación del informe de actividades</t>
  </si>
  <si>
    <t>Socialización realizada</t>
  </si>
  <si>
    <t>Soporte de socilización por correo electrónico</t>
  </si>
  <si>
    <t xml:space="preserve">Se informó en oficio 4-55.6/108 del 31/01/2025 lo siguiente:
8. PA-GA-5-FOR-50 Certificado para Pago Profesor Invitado V2 (Pendiente formalización en LVMEN)
10. Ejemplo de requerimientos realizados para la aplicación del FOR 50
</t>
  </si>
  <si>
    <t xml:space="preserve">En las evidencias:
Se verificó en la plataforma de LVMEN el certificado  PA-GA-5-FOR-50 V2 19/07/2024 y un correo enviado a comunicaciones  para ser enviado como correo masivo.
La OCI recomienda que lassocializaciones sean permanentes.
Para el semestre 2025-1
La OCI sugiere continuar adelantando las socializaciones del procedimiento y dejar registro.
</t>
  </si>
  <si>
    <t>Efectivida de 100%
Se realizaron socializaciones, las que la OCI recomienda realizar permanentemente, incluyendo los nuevos ajustes.</t>
  </si>
  <si>
    <t>Para la Vicerrectoría Académica, Vicerrectoría Administrativa y Dependencias solicitantes, no se evidencia la definición de criterios unificados para la custodia de los soportes físicos de las solicitudes realizadas para profesores invitados, por lo que no se encontró todos los documentos requeridos para el reconocimiento de honorarios en ninguna de las dependencias mencionadas.</t>
  </si>
  <si>
    <t>En cuanto a lo competente a la Vicerrectoría Académica, en la norma que regula el procedimiento no se han definido criterios para  para la custodia de la documnetación relacionada con el procedimiento de profesor invitado.</t>
  </si>
  <si>
    <t>Definir criterios para la custodia de los tipos documentales resultantes de la aplicación del procedimiento para las Dependencias Solicitantes, Vicerrectoría Académica y Vicerrectoría Administrativa, en las etapas de solicitud, reconocimiento y pago.</t>
  </si>
  <si>
    <t>Incluir en la reforma de la resolución VRA 548 de 2023,  criterios para la custodia de la documentación.</t>
  </si>
  <si>
    <t>Proyección realizada</t>
  </si>
  <si>
    <t>Efectividad: 100%
Promedio de eficacia y eficencia: 100%
Gestión: 100% se aprueba la resolución en la cual se definen los responsables de la custodia de los documentos.
Impacto: 100% 
La OCI determina el cierre de la actividad con una efectividad del 100%, con la emisión de la Resolución y la definición de manera clara las reponsabilidades relacionadas con la custodia de la información, permitiendo así, asegurar su adecuada conservación.</t>
  </si>
  <si>
    <t>Se encontró inadecuada aplicación de las normas de gestión documental, por cuanto, en los archivos de gestión revisados presentan material metálico, anotaciones con lapicero y lápiz, documentos doblados, inadecuada perfilación de los tipos documentales y legajos que superan los folios permitidos, sin rotulación, y sin índice de legajo.</t>
  </si>
  <si>
    <t xml:space="preserve">
Socializar los criterios para la custodia de la documentación referente al procedimiento de profesor invitado</t>
  </si>
  <si>
    <t xml:space="preserve">Criterios Socializados </t>
  </si>
  <si>
    <t>En la implementación del procedimiento no se consideró un periodo de transición, que afecto los criterios de planificación y cronogramas de las dependencias solicitantes. De otra parte, algunas dependencias solicitantes manifestaron que no se realizó una adecuada socialización del procedimiento y la normatividad aplicable para el reconocimiento de honorarios de profesor invitado.</t>
  </si>
  <si>
    <t>Falta de establecer periodos de transición y socilización por la necesidad de atender solicitudes de profesores invitados que iniciaban actividades en los días proximos a la implementación de la norma de profesores invitados</t>
  </si>
  <si>
    <t>Definición de fechas para inicio de vigencia de la nueva reforma de la VRA 548 de 2023 y realización de capacitaciones previas al inicio de la vigencia normativa.</t>
  </si>
  <si>
    <t>Incluir en la reforma de la resolución VRA 548 de 2023, donde se definen fechas de vigencia para la transitoriedad.</t>
  </si>
  <si>
    <t> Efectividad: 100%
Promedio de eficacia y eficencia: 100%
Gestión: 100% se aprueba la resolución en la cual se definen el periodo de transición.
Impacto: 100% 
La OCI determina el cierre de la actividad con una efectividad del 100%, con la emisión de la Resolución y se define el periodo de transición.</t>
  </si>
  <si>
    <t>CENTRO DE REGIONALIZACIÓN</t>
  </si>
  <si>
    <t>Doris</t>
  </si>
  <si>
    <t>Informe 2.6-52.18/22 de 2023 DE EVALUACIÓN A LA GESTIÓN ADMINISTRATIVA SEDE SANTANDER DE QUILICHAO DE LA UNIVERSIDAD DEL CAUCA</t>
  </si>
  <si>
    <t>El Centro de Regionalización solicitó ampliación para sus actividades pendientes hasta el 22/10/2025, del plan de mejoramiento de la “evaluación a la gestión administrativa sede Santander de Quilichao de la Universidad del Cauca”. (Oficio No. 4.1-55.6/197 del 22/05/2025 )</t>
  </si>
  <si>
    <t>1. Sin evidencia del plan de acción anual que consolide la alineación de los objetivos del Centro de Regionalización con su Política, Plan Estratégico, Plan Anticorrupción y de Atención al Ciudadano y Plan de Mejoramiento Institucional.</t>
  </si>
  <si>
    <t>Falta de directrices desde la Oficina de Planeación y Desarrollo Institucional para la elaboración e implementación de Planes de Acción y su articulación con el Plan Estratégico.</t>
  </si>
  <si>
    <t>Elaborar e implementar un plan de acción anual que consolide la alineación de los objetivos del Centro de Regionalización</t>
  </si>
  <si>
    <t>Realizar mesas de trabajo para analizar actividades y proyectos a trabajar</t>
  </si>
  <si>
    <t>Mesas de trabajo realizadas</t>
  </si>
  <si>
    <t xml:space="preserve">Profesionales Universitarios - Funcionarios administrativos - Director Centro de Regionalización - Jefe Oficina de Planeacion y Desarrollo Institucional </t>
  </si>
  <si>
    <t>Actas de Reunión, Listas de Asistencia</t>
  </si>
  <si>
    <t xml:space="preserve">Con oficio 4.1-55.6/447 del 19/06/2024, el Centro de Regionalización presenta:
CARPETA: SEGUMIENTO #1 PDI - PTIES UNICAUCA, donde se encuentran documentos correspondientes a la presentación de la propuesta del programa de tránsito inmediato a la educación superior, tanto a la Universidad del Cauca como a los municipios interesados.
Para el seguimiento con corte diciembre 2024, el centro de Regionalización mediante oficio 4.1-55.6/29 del 29/01/2025 presenta: oficio 4.1-55.6/475 del 19/06/2024, asunto: Observaciones oficina de control interno; Oficio 2.4-55.6/400 del 12/07/2024 asunto: Invitación a mesa de trabajo para atender el oficio 4.1-55.6/475; Acta No. 2.4-3.58/78 del 18/07/2024, asunto: Mesa de trabajo para atender el oficio 4.1-55/475 emitido por el Centro de Regionalización.
No se presentan evidencias para el seguimiento I semestre 2025.
</t>
  </si>
  <si>
    <t xml:space="preserve">No se evidencian las actas y listas de asistencia de reuniones encaminadas a la identificación de actividades y proyectos a trabajar durante la vigencia 2024 y que permitan cumplir con las funciones asignadas al Centro de Regionalización en el Acuerdo Superior 005 de 2013, razón por la cual no se asigna avance.
Se evidencio acta de reunión donde el Centro de Regionalización solicitó acompañamiento y/o asesoria para la realización del plan de acción, en la que concluyó que es necesario definir criterios para la elaboración de estos planes a nivel institucional. Se asigna un avance del 90%, al no evidenciar en los soportes actividades correspondientes a la construcción del plan de acción, ni listados de asistencia
No se presentan evidencias para el seguimiento I semestre 2025.
</t>
  </si>
  <si>
    <t>Eficacia y eficiencia del 95%
Gestión e Impacto: 10%
Efectividad: 38,33%
Pese a que la evidencia presentada permite el cumplimiento del Indicador en el plazo establecido, esta no permite demostrar objetividad del ejercicio, por lo tanto su cumplimiento no es efectivo, debido a que el acta no refleja el trabajo realizado para analizar actividades y proyectos a desarrollar.</t>
  </si>
  <si>
    <t>Construir el Plan de Acción que contenga objetivos,  estrategias, indicadores y cronograma</t>
  </si>
  <si>
    <t>Plan de Acción construido</t>
  </si>
  <si>
    <t>Profesionales Universitarios - Funcionarios administrativos - Director Centro de Regionalización</t>
  </si>
  <si>
    <t>Actas de Reunión, Listas de Asistencia, Documento de Plan de Acción</t>
  </si>
  <si>
    <t>Eficacia y eficiencia del 95%
Gestión e Impacto: 60%
Efectividad: 73,33%
Aunque la evidencia presentada cumple con el plazo establecido para el indicador, no se evidencian todos los criterios relacionados en la descripción de la actividad para la construcción del plan en cuanto a objetivos, estrategias, indicadores.</t>
  </si>
  <si>
    <t>Plan de Acción Implementado</t>
  </si>
  <si>
    <t>Actas de Reunión, Actas de Asistencia, Documento de evaluación de actividades</t>
  </si>
  <si>
    <t>29/01/2026</t>
  </si>
  <si>
    <t>Eficacia y eficiencia: 95%
Gestión: 70% 
Impacto: 30%
Efectividad: 65%
Dentro de la documentaciòn adjunta no se evidencia una evaluación al plan de acción ni de actividades propias de esta actividad, asi las cosas no se puede cerrar la observación ni tampoco se puede evaluar la efectividad ya que la información adjunta no es explicita y carece de objetividad.</t>
  </si>
  <si>
    <t>2. Sin evidencia de una política publicada que establezca lineamientos para asegurar la calidad, pertinencia y sostenibilidad de los programas descentralizados y regionalizados.</t>
  </si>
  <si>
    <t xml:space="preserve">Falta de los lineamientos respectivos para su formulación </t>
  </si>
  <si>
    <t>Elaborar una Política publicada que establezca lineamientos para asegurar la calidad, pertinencia y sostenibilidad de los programas descentralizados y regionalizados</t>
  </si>
  <si>
    <t xml:space="preserve">Ajustar la propuesta de política de regionalización </t>
  </si>
  <si>
    <t>Propuesta de política ajustada</t>
  </si>
  <si>
    <t>Documento de Propuesta de la Política de Regionalización</t>
  </si>
  <si>
    <t>Con oficio 4.1-55.6/447 del 19 de junio de 2024, el Centro de Regionalización presenta:
1. Propuesta: ACUERDO POLÍTICA DE REGIONALIZACIÓN a 22 de mayo de 2024.
2. Correo del 9/04/2024, remitido a Rectoría con copia a Vicerrectores, jefes de oficina, directores de centro, entre otros, para revisión y aportes de la Politica de Regionalización.
3. Correo del 23/05/2024, dirigido a representante estudiantil de Santander de Quilichao, recordando presentar aportes a la politica de Regionalización, enviada el 25/04/2024 mediante oficio 4.1-55.6/258.
4. Correo del 30/05/2024, enviado por Rectoría al Centro de Regionalización, Vicerrectores, jefes de oficina, directores de centro, entre otros, notificando comentarios a la Política de Regionalización, por parte del Direcctor del Centro de Gestión de la Calidad.
5. Registro fotografico "Mesas de Trabajo-Construcción de la Política (julio 2022)"
6. PDF "SEGUIMIENTO #1 PDI-Política de Regionalización1"
7. PA-GE-2.4- FOR-53 Formato de Reporte de Evidencias V2 (2023)</t>
  </si>
  <si>
    <t>Se otorga un avance del 100% al presentarse Documento de Propuesta de la Política de Regionalización.
Debilidades en la presentación del registro fotografico, no se adjunta acta o listado de asistencia que permita evidenciar fechas, temas de trabajo.
El PDF "SEGUIMIENTO #1 PDI-Política de Regionalización1" establece fechas anteriores a la suscripción del plan de mejoramiento, adémas se percibe como anotaciones, mas no como un seguimiento a la politica.</t>
  </si>
  <si>
    <r>
      <rPr>
        <b/>
        <sz val="11"/>
        <rFont val="Arial"/>
        <family val="2"/>
      </rPr>
      <t>Eficacia y eficiencia del 59%</t>
    </r>
    <r>
      <rPr>
        <sz val="11"/>
        <rFont val="Arial"/>
        <family val="2"/>
      </rPr>
      <t xml:space="preserve">: se presenta la propuesta de la politica de Regionalización pero fuera de los tiempos establecidos.
</t>
    </r>
    <r>
      <rPr>
        <b/>
        <sz val="11"/>
        <rFont val="Arial"/>
        <family val="2"/>
      </rPr>
      <t>Gestión del 100%</t>
    </r>
    <r>
      <rPr>
        <sz val="11"/>
        <rFont val="Arial"/>
        <family val="2"/>
      </rPr>
      <t xml:space="preserve">: dentro del documento de propuesta se dan lineamientos para asegurar la calidad, pertinencia y sostenibilidad de los programas descentralizados y regionalizados.
</t>
    </r>
    <r>
      <rPr>
        <b/>
        <sz val="11"/>
        <rFont val="Arial"/>
        <family val="2"/>
      </rPr>
      <t>Impacto del 100%</t>
    </r>
    <r>
      <rPr>
        <sz val="11"/>
        <rFont val="Arial"/>
        <family val="2"/>
      </rPr>
      <t xml:space="preserve">: para el seguimiento al plan de mejoramiento con corte diciembre 2024, se presenta propuesta de acuerdo de la politica de regionalización con ajustes realizados a noviembre de 2024. Oficio 2.5-55.6/0616 del 14/11/2024 dirigido por la oficina juridica donde se adjunta la propuesta de politica revisada y ajustada conforme a los lineamientos juridicos. Proyección de Resolución Rectoral para la creación del Comité de Regionalización. Por lo anterior, el impacto pasa de 50% al 100% al evidenciar que se continua las gestiones para la aprobación de la politica.
</t>
    </r>
    <r>
      <rPr>
        <b/>
        <sz val="11"/>
        <rFont val="Arial"/>
        <family val="2"/>
      </rPr>
      <t>Efectividad del 86,42%</t>
    </r>
  </si>
  <si>
    <t xml:space="preserve">Presentar el Documento de la propuesta de la Política de Regionalización  </t>
  </si>
  <si>
    <t>Documento propuesta Presentado</t>
  </si>
  <si>
    <t>Con oficio 4.1-55.6/447 del 19 de junio de 2024, el Centro de Regionalización presenta:
1. Propuesta: ACUERDO POLÍTICA DE REGIONALIZACIÓN a 22 de mayo de 2024.
2. Correo del 9/04/2024, donde se envia a la Rectoría con copia a Vicerrectores, jefes de oficina, directores de centro, entre otros, para revisión y aportes de la Politica de Regionalización.
3. Correo del 23/05/2024, dirigido a representante estudiantil de Santander de Quilichao, recordando presentar aportes a la politica de Regionalización, enviada el 25/04/2024 mediante oficio 4.1-55.6/258.
4. Correo del 30/05/2024, enviado por Rectoría al Centro de Regionalización, Vicerrectores, jefes de oficina, directores de centro, entre otros, notificando comentarios a la Política de Regionalización, por parte del Direcctor del Centro de Gestión de la Calidad.
5. Registro fotografico "Mesas de Trabajo-Construcción de la Política (julio 2022)"
6. PDF "SEGUIMIENTO #1 PDI-Política de Regionalización1"
7. PA-GE-2.4- FOR-53 Formato de Reporte de Evidencias V2 (2023)</t>
  </si>
  <si>
    <t>Se otorga un avance del 100% al presentarse Documento de Propuesta de la Política de Regionalización.</t>
  </si>
  <si>
    <r>
      <rPr>
        <b/>
        <sz val="11"/>
        <rFont val="Arial"/>
        <family val="2"/>
      </rPr>
      <t>Eficacia y eficiencia del 100%</t>
    </r>
    <r>
      <rPr>
        <sz val="11"/>
        <rFont val="Arial"/>
        <family val="2"/>
      </rPr>
      <t xml:space="preserve">: se presenta la propuesta de la politica de Regionalización dentro de los tiempos establecidos.
</t>
    </r>
    <r>
      <rPr>
        <b/>
        <sz val="11"/>
        <rFont val="Arial"/>
        <family val="2"/>
      </rPr>
      <t>Gestión del 100%</t>
    </r>
    <r>
      <rPr>
        <sz val="11"/>
        <rFont val="Arial"/>
        <family val="2"/>
      </rPr>
      <t xml:space="preserve">: dentro del documento de propuesta se dan lineamientos para asegurar la calidad, pertinencia y sostenibilidad de los programas descentralizados y regionalizados.
</t>
    </r>
    <r>
      <rPr>
        <b/>
        <sz val="11"/>
        <rFont val="Arial"/>
        <family val="2"/>
      </rPr>
      <t>Impacto del 100%</t>
    </r>
    <r>
      <rPr>
        <sz val="11"/>
        <rFont val="Arial"/>
        <family val="2"/>
      </rPr>
      <t xml:space="preserve">: para el seguimiento al plan de mejoramiento con corte diciembre 2024, se presenta propuesta de acuerdo de la politica de regionalización con ajustes realizados a noviembre de 2024. Oficio 2.5-55.6/0616 del 14/11/2024 dirigido por la oficina juridica donde se adjunta la propuesta de politica revisada y ajustada conforme a los lineamientos juridicos. Proyección de Resolución Rectoral para la creación del Comité de Regionalización. Por lo anterior, el impacto pasa de 50% al 100% al evidenciar que se continua las gestiones para la aprobación de la politica.
</t>
    </r>
    <r>
      <rPr>
        <b/>
        <sz val="11"/>
        <rFont val="Arial"/>
        <family val="2"/>
      </rPr>
      <t>Efectividad del 100%</t>
    </r>
  </si>
  <si>
    <t>Gestionar la aprobación de la Política del Centro de Regionalización</t>
  </si>
  <si>
    <t>Política del Centro de Regionalización aprobada
Aprobación de la política Gestionada</t>
  </si>
  <si>
    <t xml:space="preserve">Director Centro de Regionalización
Consejo Superior </t>
  </si>
  <si>
    <t>Registros de gestiones realizadas</t>
  </si>
  <si>
    <t>Se asigna avance del 80% evidenciando que el Centro cumple con la unidad de medida establecida para la aprobación de la Politica por parte del Consejo Superior.
Para el proximo seguimiento se espera que el Centro de Regionalización se siga impulsando la aprobación de la Política para asignar el restante 20% de avance.
Verificadas las evidencias enviadas con corte diciembre 2024, se asigna un avance del 90% (pasando de 80% a 90%). Para el proximo seguimiento se espera que desde el Centro de Regionalización se siga impulsando la aprobación de la Política para asignar el restante 10% de avance.
Verificando el correo electrónico del 22/05/2025, se evidencia gestión por parte del Centro de Regionalización para revisión y aval de la política de Calidad, así mismo, no se cuenta con evidencia de la respuesta a la solicitud realizada mediante el correo; se mantiene el avance para el seguimiento de I semestre 2025. 
Desde la OCI se recomienda que estas gestiones se realicen de manera formal, preferiblemente mediante comunicación expedida por el Director o a través del correo institucional del Centro, a fin de otorgar mayor respaldo y trazabilidad a las solicitudes realizadas.</t>
  </si>
  <si>
    <r>
      <rPr>
        <b/>
        <sz val="11"/>
        <rFont val="Arial"/>
        <family val="2"/>
      </rPr>
      <t xml:space="preserve">Eficacia y eficiencia del 95%: </t>
    </r>
    <r>
      <rPr>
        <sz val="11"/>
        <rFont val="Arial"/>
        <family val="2"/>
      </rPr>
      <t xml:space="preserve">el centro de Regionalización cumple con la gestión para la aprobación de la politica en los tiempos establecidos.
</t>
    </r>
    <r>
      <rPr>
        <b/>
        <sz val="11"/>
        <rFont val="Arial"/>
        <family val="2"/>
      </rPr>
      <t xml:space="preserve">
Gestión del 80%</t>
    </r>
    <r>
      <rPr>
        <sz val="11"/>
        <rFont val="Arial"/>
        <family val="2"/>
      </rPr>
      <t xml:space="preserve">: se espera que el Centro de Regionalización siga impulsando la aprobación de la Política.
</t>
    </r>
    <r>
      <rPr>
        <b/>
        <sz val="11"/>
        <rFont val="Arial"/>
        <family val="2"/>
      </rPr>
      <t>Sin evaluar efectividad.</t>
    </r>
  </si>
  <si>
    <t>Publicar y difundir la Política de Centro de Regionalización</t>
  </si>
  <si>
    <t>Política Publicada y difundida</t>
  </si>
  <si>
    <t>Director Centro de Regionalización
Secretaria General
Director Centro de Gestión de las Comunicaciones</t>
  </si>
  <si>
    <t>Publicación portal web
Correos institucionales</t>
  </si>
  <si>
    <t>II semestre de 2025:
No se encuentran avances en lo referente a la publicación de la política, debido a que esta se encuentra en revisión por parte del área jurídica y de la VAcad.</t>
  </si>
  <si>
    <t>Sin avance, no se presentan evidencias de avance para esta actividad</t>
  </si>
  <si>
    <t>No se evalúa porque esta actividad será reformulada o hasta que defina la oficina jurídica cual es el paso a seguir.</t>
  </si>
  <si>
    <t>3. El numeral 11 del artículo 49 del AS 105 de 1993 publicado en el portal web Institucional, relaciona en la estructura de la Universidad 4 Sedes Académico Administrativas: Santander de Quilichao, Silvia, Guapi y Bolivar; las cuales ninguna evidencia operación administrativa.</t>
  </si>
  <si>
    <t>No hay viabilidad financiera para la operación de las sedes Silvia, Guapi y Bolivar</t>
  </si>
  <si>
    <t>Gestionar la modificación de las normas internas que regulan la operación del Centro de Regionalización</t>
  </si>
  <si>
    <t>Gestionar la modificación del Acuerdo 105 de 1993, Artículo 49, Numeral 11, respecto de las sedes académico administrativas.</t>
  </si>
  <si>
    <t>Modificación gestionada</t>
  </si>
  <si>
    <t>Director Centro de Regionalización</t>
  </si>
  <si>
    <t>Registros de solicitudes realizadas</t>
  </si>
  <si>
    <t>Con oficio 4.1-55.6/447 del 19 de junio de 2024, el Centro de Regionalización presenta:
1. Oficio 4.1-55.6/223 del 04/04/2024, dirigido al comite directivo, asunto: observaciones oficina de control interno, sede Santander de Quilichao, respecto a la observación 3.
2. Oficio 4.1-55.6/359 del 07/06/2024, dirigido a la oficina juridica, asunto: solicitud de modificación al Acuerdo Superior 105 de 1993, Respecto a la observación 3.</t>
  </si>
  <si>
    <t>Se da avance del 100% al cumplir con la unidad de media de la actividad, en cuanto a la solicitud de modificación del Acuerdo AS 105 de 1993, Artículo 49, Numeral 11, respecto de las sedes académico administrativas por parte del Centro de Regionalización.</t>
  </si>
  <si>
    <r>
      <rPr>
        <b/>
        <sz val="11"/>
        <rFont val="Arial"/>
        <family val="2"/>
      </rPr>
      <t>Eficacia y eficiencia del 50%</t>
    </r>
    <r>
      <rPr>
        <sz val="11"/>
        <rFont val="Arial"/>
        <family val="2"/>
      </rPr>
      <t xml:space="preserve">: el centro de Regionalización cumple con la gestión para la Acuerdo 105 de 1993, Artículo 49, Numeral 11, respecto de las sedes académico administrativas fuera de los tiempos establecidos.
</t>
    </r>
    <r>
      <rPr>
        <b/>
        <sz val="11"/>
        <rFont val="Arial"/>
        <family val="2"/>
      </rPr>
      <t>Gestión del 100%</t>
    </r>
    <r>
      <rPr>
        <sz val="11"/>
        <rFont val="Arial"/>
        <family val="2"/>
      </rPr>
      <t xml:space="preserve">: se presenta evidencia de la gestión ralizada ante el comite directivo para la modificación del acuerdo 105.
</t>
    </r>
    <r>
      <rPr>
        <b/>
        <sz val="11"/>
        <rFont val="Arial"/>
        <family val="2"/>
      </rPr>
      <t>Impacto del 100%</t>
    </r>
    <r>
      <rPr>
        <sz val="11"/>
        <rFont val="Arial"/>
        <family val="2"/>
      </rPr>
      <t xml:space="preserve">: El comité directivo aprueba la modificación del Acuerdo AS 105 de 1993, Artículo 49, Numeral 11, respecto de las sedes académico administrativas.
</t>
    </r>
    <r>
      <rPr>
        <b/>
        <sz val="11"/>
        <rFont val="Arial"/>
        <family val="2"/>
      </rPr>
      <t xml:space="preserve">Efectividad del 83,33%: </t>
    </r>
    <r>
      <rPr>
        <sz val="11"/>
        <rFont val="Arial"/>
        <family val="2"/>
      </rPr>
      <t>Para el seguimiento con corte diciembre 2024, el centro de Regionalización mediante oficio 4.1-55.6/29 del 29/01/2025 presenta: oficio 4.1-55.6/ 565 del 14/08/2024 dirigido a la OPDI solicitando concepto sobre sedes universitarias, lo que evidencia que el Centro de Regionalización continua con el impulso a la modificación del acuerdo.</t>
    </r>
  </si>
  <si>
    <t>4. En documentos oficiales de la Universidad y en las entrevistas realizadas a los servidores públicos y contratistas que laboran en el Campus Ciudadela Universitaria, se indica la existencia de la Sede Norte, sin embargo, no se registra aprobación formal.</t>
  </si>
  <si>
    <t>Falta de socialización en las dependencias de la Universidad y con las personas que laboran en la Sede Santander de Quilichao, sobre la denominación correcta de la Sede Academico Administrativa, según el Acuerdo 105 de 1993</t>
  </si>
  <si>
    <t>Gestionar la revisión juridica de los criterios para la organización de la Sede Santander de Quilichao y su denominación.</t>
  </si>
  <si>
    <t>Revisión jurídica gestionada</t>
  </si>
  <si>
    <t>Director Centro de Regionalización
Jefe Oficina Jurídica</t>
  </si>
  <si>
    <t>Sin evaluar porque no han entregado evidencia para verificar avances</t>
  </si>
  <si>
    <t>5. Según información de la base de datos SIMCA, los coordinadores de programas de regionalización se vinculan y adscriben a las Facultades y Departamentos de los programas ofertados en Popayán y realizan el servicio de docencia en ambos municipios, sin evidenciar un análisis de conveniencia para mantenerse o introducir cambios en la designación de los docentes para el Municipio de Santander de Quilichao.</t>
  </si>
  <si>
    <t xml:space="preserve">No se cuenta con las competencias académicas y administrativas para la asignación de docentes al programa, realizar modificaciones en la contratación o el análisis de conveniencia de dicha designación. </t>
  </si>
  <si>
    <t>Emitir concepto jurídico</t>
  </si>
  <si>
    <t>Concepto jurídico emitido</t>
  </si>
  <si>
    <t>Documento con concepto</t>
  </si>
  <si>
    <t>6. Del personal adscrito al Centro de Regionalización en el Municipio de Santander, el 75% (12) es contratista con vocación transitoria y el 25% (3) es de planta, lo que puede abocar en situaciones que interfieran en el normal desarrollo de los programas académicos, debido al alto número de estudiantes y flujo docente.</t>
  </si>
  <si>
    <t xml:space="preserve">No se cuenta con los recursos financieros para la vinculación del personal de planta que pueda cubrir toda la demanda estudiantil y el flujo docente. </t>
  </si>
  <si>
    <t>Socializar la información de las Sedes acorde a lo aprobado</t>
  </si>
  <si>
    <t>Información socializada</t>
  </si>
  <si>
    <t xml:space="preserve">Respuesta por parte de las dependencias Universitarias </t>
  </si>
  <si>
    <t xml:space="preserve">II semestre de 2025:
No se evalúa efectividad porque esta actividad será reformulada nuevamente. </t>
  </si>
  <si>
    <t>7. Para la creación y operación de la Unidad presupuestal 5, no se consideró un análisis administrativo y financiero que sustentara su ejecución, así como la preparación (Integración, actualización) de los sistemas de información (Finanzas plus, SQUID, SRF y SIMCA).</t>
  </si>
  <si>
    <t>La normatividad interna  no se encuentra actualizada a la operación del Centro de Regionalización</t>
  </si>
  <si>
    <t>Identificar las necesidades del Centro de Regionalización para el ajuste de las normas internas</t>
  </si>
  <si>
    <t>Necesidades Identificadas</t>
  </si>
  <si>
    <t>Director del Centro de Regionalización</t>
  </si>
  <si>
    <t>Registro de necesidades identificadas</t>
  </si>
  <si>
    <t>Con oficio 4.1-55.6/447 del 19 de junio de 2024, el Centro de Regionalización presenta:
Oficio 4.1-55.6/221 del 04/04/2024, dirigido al Comité Directivo, asunto: Observaciones oficina de control interno - Sede Santander de Quilichao, respecto a la observación 7.</t>
  </si>
  <si>
    <t>Se da un avance del 100% al evidenciar dentro del oficio dirigido al comité directivo la identificación de las necesidades para el ajuste de las normas internas.</t>
  </si>
  <si>
    <t>8. Sin evidencia de lineamientos que fundamenten la aplicación actual del Centro de Regionalización como parte de la Unidad presupuestal 1 y que sustenten la cancelación de la cuenta especial para el manejo de los recursos de la Unidad 5.</t>
  </si>
  <si>
    <t>Requerir las modificaciones normativas tendientes al cierre de la unidad 5 con los análisis técnicos del acta.</t>
  </si>
  <si>
    <t>Documentos de cierre de la Unidad 5</t>
  </si>
  <si>
    <t>Registro de modificaciones requeridas</t>
  </si>
  <si>
    <t>Con oficio 4.1-55.6/447 del 19 de junio de 2024, el Centro de Regionalización presenta:
1. Oficio 4.1-55.6/221 del 04/04/2024, dirigido al Comité Directivo, asunto: observaciones Oficina de Control Interno - Sede Santander de Quilichao, respecto a la observación 7.
2. Oficio 4.1-55.6/360 del 07/06/2024, dirigido a la oficina jurídica, asunto: observaciones Oficina de Control Interno - Sede Santander de Quilichao, respecto a la observación 7.</t>
  </si>
  <si>
    <t>De acuerdo a la información suministrada por el  Centro de Regionalización en la Matriz de seguimiento del plan de mejoramiento, mediante Acta No. 014 del 14 de mayo de 2024, el Comité Directivo aprobó la solicitud de Gestión por parte del Centro de Regionalización, para la modificación del Articulo 67 del Acuerdo Superior 051 de 2007. Sin evidencia del acta de aprobación.
Inconsistencia de la fecha de aprobación por el Comité Directivo debido a que  en la matriz de seguimeinto aparece que se realizó el 14 de mayo de 2024 y el oficio 4.1-55.6/360 del 07/06/2024 dirigido a la oficina jurídica indica que fue el 8 de mayo de 2024.
El avance del 100% se da teniendo en cuenta que se identificaron las necesidades requeridas y se gestionó su modificación.</t>
  </si>
  <si>
    <r>
      <rPr>
        <b/>
        <sz val="11"/>
        <rFont val="Arial"/>
        <family val="2"/>
      </rPr>
      <t>Eficacia y eficiencia del 50%</t>
    </r>
    <r>
      <rPr>
        <sz val="11"/>
        <rFont val="Arial"/>
        <family val="2"/>
      </rPr>
      <t xml:space="preserve">: el centro de Regionalización cumple con la actividad pero por fuera de los tiempos establecidos.
</t>
    </r>
    <r>
      <rPr>
        <b/>
        <sz val="11"/>
        <rFont val="Arial"/>
        <family val="2"/>
      </rPr>
      <t>Gestión e impacto del 100%</t>
    </r>
    <r>
      <rPr>
        <sz val="11"/>
        <rFont val="Arial"/>
        <family val="2"/>
      </rPr>
      <t xml:space="preserve">: se presenta evidencia de la identificación de necesidades para el ajuste de las normas internas y realiza las gestiones pertinentes para su modificación.
</t>
    </r>
    <r>
      <rPr>
        <b/>
        <sz val="11"/>
        <rFont val="Arial"/>
        <family val="2"/>
      </rPr>
      <t>Efectividad del 83,33%</t>
    </r>
  </si>
  <si>
    <t>9. En los Actos Administrativos de aprobación y distribución de presupuesto de Rentas y Gastos de funcionamiento e inversión vigencias 2021, 2022, y 2023, se sigue mencionando la Unidad 5, contrario a la información que se reporta en la ejecución del presupuesto en los cuales no se incluye, generando confusión e impactando en la fiabilidad de su contenido.</t>
  </si>
  <si>
    <t xml:space="preserve">Gestionar  la modificación del artículo 67 del Acuerdo 051 de 2007 acorde a las necesidades identificadas por el Centro de Regionalización </t>
  </si>
  <si>
    <t>Registro de gestiones realizadas</t>
  </si>
  <si>
    <t>Con oficio 4.1-55.6/447 del 19 de junio de 2024, el Centro de Regionalización presenta:
1. Oficio 4.1-55.6/221 del 04/04/2024, dirigido al Comité Directivo, asunto: observaciones Oficina de Control Interno - Sede Santander de Quilichao, observación 9 y 10.
2. Oficio 4.1-55.6/360 del 07/06/2024, dirigido a la oficina jurídica, asunto: observaciones Oficina de Control Interno - Sede Santander de Quilichao, observación 9 y 10.
Para el seguimiento con corte diciembre 2024, el centro de Regionalización mediante oficio 4.1-55.6/29 del 29/01/2025 presenta: 
Acta de reunión No. 4.1-3.58/25 del 13/08/2024, temas: asesoria observaciones Oficina de Control Interno en el informe No. 2.6-52.18/22 de 2023
Oficio 2.5-14.1/067 del 03/09/2024, asunto: Oficio 4.1-55.6/563 del 14/08/2024.
No se presentan evidencias para el seguimiento I semestre 2025.</t>
  </si>
  <si>
    <t>El avance del 90% se da teniendo en cuenta que se identificaron las necesidades requeridas y se gestionó su modificación. 
La OCI sugiere que el Centro de Regionalización continue realizando gestión a las modificaciones requeridas.
Se evidencia que el Centro de Regionalización continúa con las gestiones para la modificación del artículo 67 del Acuerdo 051 de 2007 acorde a las necesidades identificadas por el Centro de Regionalización. Se espera que el Centro continúe realizando gestiones, por lo que se asigna un avance adicional del 5%, esperando que se continuen con las gestiones pertinentes.
No se presentan evidencias para el seguimiento I semestre 2025.</t>
  </si>
  <si>
    <r>
      <rPr>
        <b/>
        <sz val="11"/>
        <rFont val="Arial"/>
        <family val="2"/>
      </rPr>
      <t>Eficacia y eficiencia del 95%</t>
    </r>
    <r>
      <rPr>
        <sz val="11"/>
        <rFont val="Arial"/>
        <family val="2"/>
      </rPr>
      <t xml:space="preserve">: el centro de Regionalización cumple con la actividad en los tiempos establecidos. Se sugiere continuar con la gestión de modificación.
</t>
    </r>
    <r>
      <rPr>
        <b/>
        <sz val="11"/>
        <rFont val="Arial"/>
        <family val="2"/>
      </rPr>
      <t>Gestión e impacto del 100%</t>
    </r>
    <r>
      <rPr>
        <sz val="11"/>
        <rFont val="Arial"/>
        <family val="2"/>
      </rPr>
      <t xml:space="preserve">: se presenta evidencia de la identificación de necesidades para el ajuste de las normas internas y realiza las gestiones pertinentes para su modificación.
</t>
    </r>
    <r>
      <rPr>
        <b/>
        <sz val="11"/>
        <rFont val="Arial"/>
        <family val="2"/>
      </rPr>
      <t>Efectividad del 98,33%</t>
    </r>
  </si>
  <si>
    <t>10. En la vigencia 2022 se adquirió con recursos propios un equipo celular con destino a la dirección de los programas de Regionalización; lo anterior en contravía de los lineamientos internos de austeridad en el gasto público, Artículo 67 del AS 051 del 2007 en cuanto: “… La asignación de teléfonos celulares con cargo a los recursos propios, se hará exclusivamente al Rector, Vicerrectores, y Secretario General…”.</t>
  </si>
  <si>
    <t>11. Consultado los lineamientos del Sistema Integrado de Gestión de Bienestar Laboral - SIGLA 2.0 no se encuentra información sobre las necesidades de capacitación del personal adscrito a la regionalización.</t>
  </si>
  <si>
    <t>No se ha realizado un análisis para gestionar las necesidades de capacitación del talento humano del Centro de Regionalización.</t>
  </si>
  <si>
    <t>Gestionar las necesidades de capacitación del personal del Centro de Regionalización</t>
  </si>
  <si>
    <t>Identificar las necesidades de capacitación del personal del Centro de Regionalización</t>
  </si>
  <si>
    <t>Necesidades identificadas</t>
  </si>
  <si>
    <t xml:space="preserve">
Funcionarios administrativos
Director Centro de Regionalización</t>
  </si>
  <si>
    <t xml:space="preserve">Para el seguimiento con corte diciembre 2024, el centro de Regionalización mediante oficio 4.1-55.6/29 del 29/01/2025 presenta: 
PDF con "Correo de Universidad del Cauca - CAPACITACIÓN - DIVISIÓN DE GESTIÓN DEL TALENTO HUMANO" del 1/03/2024, Oficio 4.1.11.1-55/34 del 23/02/2024, documento en formto Excel "Capacitaciones Unicauca - Funcionarios CR 2024"
Mediante comunicación electronica del 18/07/2025 Maria Camila Del Mar Bolaños, Contratista del Centro de Regionalización envía como evidencia para el seguimiento del I semestre 2025: PDF "Encuestas Diligenciadas" y Archivo Excel "Tabulación de encuesta de capacitación"
II semestre de 2025:
Mediante Correo electrónico del 21/01/2026 la oficina de regionalización entregó las siguientes evidencias:
1. Listado de asistencia del 03-04-2025 para actividades del programa de violencia de género y el programa de Discapacidad.
2. Certificado de Talento Humano con TRD 5.1-10/046 de 20/01/2026 </t>
  </si>
  <si>
    <t>Se presenta oficio y correo electronico que validan la gestión del Centro de Regionalización para programación de capacitación para docentes y adminsitrativos del Centro de Regionalización. El formato Excel presenta listado de capacitaciones realizadas por algunos funcionarios del Centro, pero no se cuenta con el registro de asistencia.
Las evidencias presentadas no dan cumplimiento a la Identificación de las necesidades de capacitación del personal del Centro de Regionalización, como al indicador de cumplimiento correspondiente a actas de reunión y listados de asistencia, por lo que se da un avance del 20%.
Evaluados los documentos presentados como evidencia, se puede observar que se han realizado actividades que permiten Identificar necesidades de capacitación del personal del Centro de Regionalización, y a pesar de que estos no son acordes a las evidencias exigidas para el indicador, se asigna un avance del 40% para el I semestre 2025, consolidando un 60%. 
Se recomienda que para el siguiente seguimiento, se presenten los documentos que dan cumplimiento al indicador.
II semestre de 2025
Se presenta acta de asistencia a actividades Universitarias y la certificación emitida por la División de Talento Humano de la Universidad para actividades de capacitación del personal de la sede norte, se observa que se da cumplimiento a la observación generada por OCI,  debido a que las actividades se realizaron dentro de la ventana de tiempo establecida. se otorga un avance del 100% para esta actividad.</t>
  </si>
  <si>
    <t>Eficacia y eficiencia del 90%: el centro de Regionalización cumple con la gestión para los planes de capacitación, pero por fuera de los tiempos establecidos.
Gestión e impacto del 90%: se presenta evidencia de las diferentes capcaitaciones realizadas y realiza las gestiones pertinentes para su aprobación.
Efectividad del 93,33%</t>
  </si>
  <si>
    <t>Gestionar las necesidades identificadas de capacitación del personal del Centro de Regionalización</t>
  </si>
  <si>
    <t>Necesidades gestionadas</t>
  </si>
  <si>
    <t>Funcionarios administrativos
Director Centro de Regionalización</t>
  </si>
  <si>
    <t>Para el seguimiento con corte diciembre 2024, el centro de Regionalización mediante oficio 4.1-55.6/29 del 29/01/2025 presenta: 
PDF con "Correo de Universidad del Cauca - CAPACITACIÓN - DIVISIÓN DE GESTIÓN DEL TALENTO HUMANO" del 1/03/2024, Oficio 4.1.11.1-55/34 del 23/02/2024, documento en formto Excel "Capacitaciones Unicauca - Funcionarios CR 2024"
No se presentan evidencias para el seguimiento I semestre 2025.
II semestre de 2025:
 Mediante correo electrónico del 21/01/2026, se adjuntan evidencias de las capacitaciones de Talento Humano, con oficio No. 5.1-10/046 de 20 de enero de 2026, la oficina de Talento Humano de la Universidad certificó que se realizaron dos capacitaciones en la sede norte como parte del Plan Institucional de Capacitación - PIC y el Plan de Fomento al Bienestar - PFB. se adjuntó registro fotográfico como evidencia de las capacitaciones.</t>
  </si>
  <si>
    <t>Se presenta oficio y correo electronico que validan la gestión realizada por el Centro de Regionalización para la programación de capacitación dirigida a docentes y adminsitrativos del Centro de Regionalización. El formato Excel presenta listado de capacitaciones realizadas por algunos funcionarios del Centro, pero no se cuenta con el registro de asistencia.
Las evidencias presentadas dan cumplimiento a la gestión de capacitación del personal del Centro de Regionalización, como al indicador de cumplimiento correspondiente a los registros de gestiones realizadas, por lo que se da un avance del 80%, esperando que para el siguiente periodo se continue con las gestiones correspondiente.
No se presentan evidencias para el seguimiento I semestre 2025.
II semestre de 2025:
Se presentaron documentos de certificación emitidos por la división de talento humano donde se da cuenta de las capacitaciones realizadas durante la vigencia 2025.</t>
  </si>
  <si>
    <t>Eficacia y eficiencia del 90%: el centro de regionalización presentó evidencia de las capacitaciones realizadas en el 2025 como parte del plan anual de capacitaciones, pero no entregó los avances dentro de los plazos establecidos.
Gestión e impacto: 90% se presenta evidencia de las diferentes capacitaciones realizadas y realiza las actividades dentro de los plazos establecidos.
Efectividad del 93.33%</t>
  </si>
  <si>
    <t xml:space="preserve">Realizar las capacitaciones respectivas para el Centro de Regionalización </t>
  </si>
  <si>
    <t>PIC y División de Gestión de Talento Humano</t>
  </si>
  <si>
    <t>Certificación de capacitación</t>
  </si>
  <si>
    <t>Para el seguimiento con corte diciembre 2024, el centro de Regionalización mediante oficio 4.1-55.6/29 del 29/01/2025 presenta: 
PDF con "Correo de Universidad del Cauca - CAPACITACIÓN - DIVISIÓN DE GESTIÓN DEL TALENTO HUMANO" del 1/03/2024, Oficio 4.1.11.1-55/34 del 23/02/2024, documento en formto Excel "Capacitaciones Unicauca - Funcionarios CR 2024"
No se presentan evidencias para el seguimiento I semestre 2025.
II semestre de 2025: Mediante correo electrónico del 21/01/2026, se adjuntan evidencias de las capacitaciones de Talento Humano, con oficio No. 5.1-10/046 de 20 de enero de 2026, la oficina de Talento Humano de la Universidad certificó que se realizaron dos capacitaciones en la sede norte como parte del Plan Institucional de Capacitación - PIC y el Plan de Fomento al Bienestar - PFB. se adjuntó registro fotográfico como evidencia de las capacitaciones.</t>
  </si>
  <si>
    <t>Las evidencias presentadas no dan cumplimento al indicador (Certificación de capacitación), por lo que no se asigna avance para el periodo.
No se presentan evidencias para el seguimiento I semestre 2025.
II semestre de 2025:
Se presentaron documentos de certificación emitidos por la división de talento humano donde se da cuenta de las capacitaciones realizadas durante la vigencia 2025.</t>
  </si>
  <si>
    <t>Gestión e impacto: 100% se subsana la observación hecha por la OCI, dentro de los plazos establecidos.
Eficacia y eficiencia: 90%: se presenta evidencia del plan anual de capacitaciones dentro de los plazos establecidos. 
Efectividad del 96.67%</t>
  </si>
  <si>
    <t>12. Sin evidencia de la participación del Centro de Regionalización en la construcción del plan de capacitación docente y administrativo.</t>
  </si>
  <si>
    <t>Falta de actualización del Acuerdo Superior 005 de 2013, dado que los docentes no están vinculados con el Centro de Regionalización</t>
  </si>
  <si>
    <t>Velar la inclusión de las necesidades de capacitación de los programas académicos regionalizados en el Plan de Capacitación de la Vicerrectoría Académica</t>
  </si>
  <si>
    <t>Gestionar la articulación con el Plan de Capacitación de la Vicerrectoría Academica de los programas regionalizados</t>
  </si>
  <si>
    <t>Articulación Gestionada</t>
  </si>
  <si>
    <t>Profesional universitario - Centro de Regionalización</t>
  </si>
  <si>
    <t>Plan de capacitación de la Vicerrectoría Académica</t>
  </si>
  <si>
    <t>30/01/2026</t>
  </si>
  <si>
    <t>Gestión e impacto: 90% se subsana la observación hecha por la OCI, por fuera de los plazos establecidos.
Eficacia y eficiencia: 90%: se presenta evidencia de la modificación del AS 005 por fuera de los plazos establecidos. 
Efectividad del 93.33%</t>
  </si>
  <si>
    <t>13. La obra física sin terminar genera riesgos de Seguridad y Salud a la comunidad universitaria.</t>
  </si>
  <si>
    <t>Ocupación del edificio sin haber culminado el proyecto de construcción de la obra.</t>
  </si>
  <si>
    <t>Gestionar los riesgos asociados a la infraestructura física de la Sede Santander de Quilichao</t>
  </si>
  <si>
    <t>Identificar los riesgos asociados a la obra de la Sede Santander de Quilichao</t>
  </si>
  <si>
    <t>Solicitud de Atención a riesgos</t>
  </si>
  <si>
    <t>Vicerrectoría Administrativa
Área de Seguridad y Salud en el Trabajo</t>
  </si>
  <si>
    <t>Riesgos identificados</t>
  </si>
  <si>
    <t>Realizar seguimiento a la atención a los riesgos de Seguridad en la obra de la Sede Santander de Quilichao</t>
  </si>
  <si>
    <t>Seguimientos realizados</t>
  </si>
  <si>
    <t>Vicerrectoría Administrativa
Área de Seguridad y Salud en el Trabajo
Director del Centro de Regionalización</t>
  </si>
  <si>
    <t>Registro de Seguimiento a los riesgos identificados</t>
  </si>
  <si>
    <t>Sin evidencias para el periodo</t>
  </si>
  <si>
    <t>No se presentó avance para la actividad, debido a que depende de la realización de otra actividad.</t>
  </si>
  <si>
    <t>14. Sin evidencias que sustenten el apoyo del Centro en desarrollo de programas de formación tecnológica, pregrado y posgrado.</t>
  </si>
  <si>
    <t>Falta de soportes del trabajo que se ha realizado por parte del Centro de Regionalización en el desarrollo de programas de formación tecnológica, pregrado y posgrado.</t>
  </si>
  <si>
    <t>Llevar registros que soporten las reuniones y eventos en los que el Centro de Regionalización apoya el desarrollo de los programas de formación tecnológica, pregrado y posgrado.</t>
  </si>
  <si>
    <t>Evidenciar el trabajo realizado por el Centro con las diferentes Unidades académicas.</t>
  </si>
  <si>
    <t>Trabajo realizado evidenciado</t>
  </si>
  <si>
    <t>Actas de Reunión elaboradas
Actas de Asistencia Diligenciadas
Registro de evidencia tomado</t>
  </si>
  <si>
    <t>Para el seguimiento con corte diciembre 2024, el centro de Regionalización mediante oficio 4.1-55.6/29 del 29/01/2025 presenta: Acta No. 25 del 11/09/2024 con su registro de asistencia, No. 26 del 03/10/2024 con su registro de asistencia, No. 29 del 12/09/2024, No. 4.1-3/30 del 29/10/2024.   
Mediante comunicación electronica del 18/07/2025 Maria Camila Del Mar Bolaños, Contratista del Centro de Regionalización envía como evidencia para el seguimiento del I semestre 2025: 
Archivo comprimido "INVITACIÓN PTIES - ALCALDÍAS 2025" donde se encuentra documentos con invitación a los 42 municipios del Departamento del Cauca al programa PTIES" y Anexo 1 que contiene la propuesta del programa y Anexo 2 modelo de convenio.
Actas No. 4.1-3.58/03 del 3/3/2025, 4.1-3.58/08 del 2/4/2025, 4.1-3.58/09 del 3/4/2025, 4.1-3.58/10 del 4/4/2025, 4.1-3.58/11 del 7/4/2025, 4.1-3.58/12 del 29/4/2025, 4.1-3.58/14 del 8/5/2025, 4.1-3.58/15 del 21/5/2025, 4.1-3.58/016 del 5/5/2025, 4.1-3.58/017 del 5/5/2025. Todos los temas de las actas relacionados con el programa PTIES.
PDF con el Acuerdo N. 11 de 2025 - Donación bien inmueble Universidad del Cauca.
ANEXO 2 CARTA DE INTENCIÓN (Colegio Mayor del Cauca); Word: Anexo_1_Formato_Cualitativo_Formulación PIC_ ET_ 2025.docx_2025-EE-164015 VF;PDF Anexo_2_Formato_Cualitativo_Formulación PIC- CO 2025.docx_2025-EE-151885. (1); PDF Oficio Remisión Oferta Académica Universidad en tu Colegio 2025; PDF Oficio Propuesta de cupos PTIES GUAPI 2025- Viceacadémica; Word Proyecto Universidad en tu Colegio_Guapi,Timbiquí,López,LaVega y Argelia CR Universidad del Cauca_2025; PDF PTIES GUAPI  UNIVERSIDAD DEL CAUCA 2025.</t>
  </si>
  <si>
    <t>Mediante comunicación electronica del 18/07/2025 Maria Camila Del Mar Bolaños, Contratista del Centro de Regionalización envía como evidencia para el seguimiento del I semestre 2025: 
Archivo comprimido "INVITACIÓN PTIES - ALCALDÍAS 2025" donde se encuentra documentos con invitación a los 42 municipios del Departamento del Cauca al programa PTIES" y Anexo 1 que contiene la propuesta del programa y Anexo 2 modelo de convenio.
Actas No. 4.1-3.58/03 del 3/3/2025, 4.1-3.58/08 del 2/4/2025, 4.1-3.58/09 del 3/4/2025, 4.1-3.58/10 del 4/4/2025, 4.1-3.58/11 del 7/4/2025, 4.1-3.58/12 del 29/4/2025, 4.1-3.58/14 del 8/5/2025, 4.1-3.58/15 del 21/5/2025, 4.1-3.58/016 del 5/5/2025, 4.1-3.58/017 del 5/5/2025. Todos los temas de las actas relacionados con el programa PTIES.
PDF con el Acuerdo N. 11 de 2025 - Donación bien inmueble Universidad del Cauca.
ANEXO 2 CARTA DE INTENCIÓN (Colegio Mayor del Cauca); Word: Anexo_1_Formato_Cualitativo_Formulación PIC_ ET_ 2025.docx_2025-EE-164015 VF;PDF Anexo_2_Formato_Cualitativo_Formulación PIC- CO 2025.docx_2025-EE-151885. (1); PDF Oficio Remisión Oferta Académica Universidad en tu Colegio 2025; PDF Oficio Propuesta de cupos PTIES GUAPI 2025- Viceacadémica; Word Proyecto Universidad en tu Colegio_Guapi,Timbiquí,López,LaVega y Argelia CR Universidad del Cauca_2025; PDF PTIES GUAPI  UNIVERSIDAD DEL CAUCA 2025</t>
  </si>
  <si>
    <t>15. Sin evidenciarse la creación de fondos rotatorios y generación de capitales semillas que den impulso y sostenibilidad financiera a los convenios y en general a las acciones de descentralización en las regiones, en el marco del AS 005 de 2013. Ingresos que pueden aportar en el robustecimiento de los procesos administrativos de apoyo en el municipio de Santander de Quilichao que se encuentran disminuidos; aspectos que fueron evidenciado conforme a análisis anteriores en este documento.</t>
  </si>
  <si>
    <t xml:space="preserve">No se encuentran creados ni implementados actualmente. </t>
  </si>
  <si>
    <t xml:space="preserve">Realizar Análisis técnico para ver la viabilidad de creación de fondos rotatorios o de no ser viable, la modificación del Acuerdo Superior 005 de 2013. </t>
  </si>
  <si>
    <t>Gestionar el análisis de viabilidad de la creación de fondos rotatorios</t>
  </si>
  <si>
    <t>Análisis de viabilidad gestionado</t>
  </si>
  <si>
    <t>Documento de viabilidad de los Fondos Rotatorios para el CR</t>
  </si>
  <si>
    <t>Con oficio 4.1-55.6/447 del 19 de junio de 2024, el Centro de Regionalización presenta:
1. Oficio 4.1-55.6/224 del 04/04/2024, dirigido al Comité Directivo, asunto: observaciones Oficina de Control Interno - Sede Santander de Quilichao
2. Oficio 4.1-55.6/358 del 07/06/2024, dirigido a la oficina jurídica, asunto: observaciones Oficina de Control Interno - Sede Santander de Quilichao
Para el seguimiento con corte diciembre 2024, el centro de Regionalización mediante oficio 4.1-55.6/29 del 29/01/2025 presenta: Oficio .1-55.6/562 del 14/08/2024 dirigido al Jefe de Oficina de Planeación y Jefe de División Financiera donde solicitó se defina la viabilidad y operatividad del artículo 4, numeral 4, del Acuerdo Superior 105 de 1993
No se presentan evidencias para el seguimiento I semestre 2025.</t>
  </si>
  <si>
    <t>Se da avance del 90% al evidenciar en el oficio 4.1-55.6/224 del 04/04/2024 la pertinencia de derogar los numerales 4 y 5 del artículo cuarto del Acuerdo Superior 005 de 1993, adémas, en el oficio 4.1-55.6/358 del 07/06/2024 se indica su aprobación por parte del Comité directivo, mediante Acta No. 014 del 14 de mayo de 2024. Sin evidencia del acta de aprobación 
Inconsistencia de la fecha de aprobación por el Comité Directivo debido a que  en la matriz de seguimeinto aparece que se realizó el 14 de mayo de 2024 y el oficio 4.1-55.6/358 del 07/06/2024 dirigido a la oficina jurídica indica que fue el 8 de mayo de 2024.
Para el seguimiento con corte diciembre 2024 se evidencia que el Centro de Regionalización continua con las gestiones para la modificación del Acuerdo superior 005. Se mantiene el avance.
No se presentan evidencias para el seguimiento I semestre 2025.</t>
  </si>
  <si>
    <r>
      <rPr>
        <b/>
        <sz val="11"/>
        <rFont val="Arial"/>
        <family val="2"/>
      </rPr>
      <t>Eficacia y eficiencia del 95%</t>
    </r>
    <r>
      <rPr>
        <sz val="11"/>
        <rFont val="Arial"/>
        <family val="2"/>
      </rPr>
      <t xml:space="preserve">: el centro de Regionalización cumple con la actividad en los tiempos establecidos. Se sugiere continuar con la gestión de modificación.
</t>
    </r>
    <r>
      <rPr>
        <b/>
        <sz val="11"/>
        <rFont val="Arial"/>
        <family val="2"/>
      </rPr>
      <t>Gestión e impacto del 100%:</t>
    </r>
    <r>
      <rPr>
        <sz val="11"/>
        <rFont val="Arial"/>
        <family val="2"/>
      </rPr>
      <t xml:space="preserve"> se presenta evidencia de la identificación de necesidades para el ajuste de las normas internas y realiza las gestiones pertinentes para su modificación.
</t>
    </r>
    <r>
      <rPr>
        <b/>
        <sz val="11"/>
        <rFont val="Arial"/>
        <family val="2"/>
      </rPr>
      <t>Efectividad del 98,33%</t>
    </r>
  </si>
  <si>
    <t>Proponer los ajustes del Acuerdo Superior 005 de 2013 a las necesidades del Centro</t>
  </si>
  <si>
    <t>Ajustes propuestos</t>
  </si>
  <si>
    <t>Registro de propuesta</t>
  </si>
  <si>
    <t>Con oficio 4.1-55.6/447 del 19 de junio de 2024, el Centro de Regionalización presenta:
1. Oficio 4.1-55.6/224 del 04/04/2024, dirigido al Comité Directivo, asunto: observaciones Oficina de Control Interno - Sede Santander de Quilichao
2. Oficio 4.1-55.6/358 del 07/06/2024, dirigido a la oficina jurídica, asunto: observaciones Oficina de Control Interno - Sede Santander de Quilichao
Para el seguimiento con corte diciembre 2024, el centro de Regionalización mediante oficio 4.1-55.6/29 del 29/01/2025 presenta: Oficio .1-55.6/562 del 14/08/2024 dirigido al Jefe de Oficina de Planeación y Jefe de División Financiera donde solicitó se defina la viabilidad y operatividad del artículo 4, numeral 4, del Acuerdo Superior 105 de 1993
No se presentan evidencias para el seguimiento I semestre 2025.</t>
  </si>
  <si>
    <t>Se da avance del 90% al evidenciar en el oficio 4.1-55.6/224 del 04/04/2024 la pertinencia de derogar los numerales 4 y 5 del artículo cuarto del Acuerdo Superior 005 de 1993, adémas, en el oficio 4.1-55.6/358 del 07/06/2024 se indica su aprobación por parte del Comité directivo, mediante Acta No. 014 del 14 de mayo de 2024. Sin evidencia del acta de aprobación 
Inconsistencia de la fecha de aprobación por el Comité Directivo debido a que  en la matriz de seguimeinto aparece que se realizó el 14 de mayo de 2024 y el oficio 4.1-55.6/358 del 07/06/2024 dirigido a la oficina jurídica indica que fue el 8 de mayo de 2024.
Se recomienda continuar con las gestiones hasta alcanzar la modificación solicitada.
No se asigna avance para el periodo de segimiento debido a que no se cuenta con evidencias que den cumplimiento al indicador.
No se presentan evidencias para el seguimiento I semestre 2025.</t>
  </si>
  <si>
    <t>Modificar y actualizar el Acuerdo Superior 005 de 2013</t>
  </si>
  <si>
    <t>Acuerdo modificado y actualizado</t>
  </si>
  <si>
    <t>Secretaría General
Jefe Oficina Jurídica</t>
  </si>
  <si>
    <t>Documento modificado</t>
  </si>
  <si>
    <t>II semestre de 2025: 
Sin evaluar efectividad porque no se presenta avance</t>
  </si>
  <si>
    <t>16. El reconocimiento del auxilio de transporte por desplazamiento de los docentes al Municipio de Santander de Quilichao se realiza teniendo en cuenta el consolidado mensual del registro de clases “FOR-54.1 Formato de Registro Clases - Regionalización V2.docx” diligenciado por los docentes; sin embargo, la OCI no evidenció el control y su responsable.</t>
  </si>
  <si>
    <t>El control aplicado para la asistencia de los docentes que orientan asignaturas en el Municipio de Santander de Quilichao no se encuentra formalizado</t>
  </si>
  <si>
    <t>Establecer los controles a la asistencia de los docentes que orientan asignaturas en el Municipio de Santander de Quilichao</t>
  </si>
  <si>
    <t>Ajustar el formato de control de asistencia, que permita verificar los desplazamientos de los docentes al municipio de Santander de Quilichao.</t>
  </si>
  <si>
    <t>Formato ajustado</t>
  </si>
  <si>
    <t>Formato ajustado en el programa Lvmen</t>
  </si>
  <si>
    <t>Sin evidencias
Mediante comunicación electronica del 18/07/2025 Maria Camila Del Mar Bolaños, Contratista del Centro de Regionalización envía como evidencia para el seguimiento del I semestre 2025 presenta:
Formato de Registro de Clases, código Código: PM-FO-4-FOR-54.1, V3 del 11/04/2025
Formato solicitud de creación, modificación o baja de documentos (código PE-GS-2.2.1-FOR 1, Versión 9 del 12/02/2020) con fecha de solicitud del 11/04/2025</t>
  </si>
  <si>
    <t>No se presentó avance para la actividad
Consultado el programa Lvmen de la Universidad del Cauca, se encuentra el Formato de Registro de Clases, código Código: PM-FO-4-FOR-54.1, V3 del 11/04/2025, lo que verifica el cumplimiento del indicador, por lo que se asigna un avance del 100% para el seguimiento del I semestre 2025.</t>
  </si>
  <si>
    <t>Eficacia y eficiencia del 95%: el centro de Regionalización cumple con la actividad en los tiempos establecidos. Se sugiere continuar con la gestión de modificación.
Gestión e impacto del 100%: se presenta evidencia de la identificación de necesidades para el ajuste de las normas internas y realiza las gestiones pertinentes para su modificación.
Efectividad del 98,33%
Sin evidencias de gestiones para el seguimiento con corte a diciembre 2025</t>
  </si>
  <si>
    <t>Socializar e implementar el formato de control de asistencia</t>
  </si>
  <si>
    <t>Formato socializado e implementado</t>
  </si>
  <si>
    <t>Registros de socialización e implementación</t>
  </si>
  <si>
    <t>Se evidencia que el formato se subió dentro de los plazos establecidos y se implementa desde el I semestre de 2025, se da una calificación del 100% porque la actividad ya está subsanada y se le da seguimiento en el tiempo</t>
  </si>
  <si>
    <t>División Tecnologías de la Información y la Comunicación</t>
  </si>
  <si>
    <t>Doris M.</t>
  </si>
  <si>
    <t>INFORME N° 2.6-27.13/16 DE 2024 EVALUACIÓN Y SEGUIMIENTO AL PLAN ESTRATÉGICO DE TECNOLOGÍAS DE LA INFORMACIÓN PETI
UNIVERSIDAD DEL CAUCA 2023 - 2027</t>
  </si>
  <si>
    <t>Con oficio 5.3-55.6/461 del 4/08/2025 la División TIC solicitó ampliación de dos actividades.
Con oficio 5.3-55.6/018 del 23/01/2026 la División TIC solicitó ampliación de una actividad.
Con oficio 5.3-55.6/029 del 4/02/2026 la División TIC solicitó omitir una actividad.</t>
  </si>
  <si>
    <t xml:space="preserve">
a) Deficiencias en la herramienta de control y seguimiento aplicada por la División de TIC, debido a que carece de elementos o variables suficientes que permitan el control efectivo al avance en la implementación del PETI 2023 – 2027. Igualmente, la información se presenta de manera desactualizada e incompleta que dificulta su consulta e interpretación.</t>
  </si>
  <si>
    <t>Debilidad en la herramienta para evidenciar el alcance a la formulación de iniciativas y su ejecución</t>
  </si>
  <si>
    <t>Actualizar el formato hoja de ruta que evidencia la trazabilidad de las iniciativas del PETI</t>
  </si>
  <si>
    <t>Realizar mesas de trabajo para la actualización del formato hoja de ruta que permita el control efectivo de las iniciativas del PETI</t>
  </si>
  <si>
    <t xml:space="preserve">
Mesas de trabajo realizadas</t>
  </si>
  <si>
    <t>Profesional Especializado</t>
  </si>
  <si>
    <t>Para el seguimiento para el corte 2024, la División de Tecnología de la Información y comunicaciones TIC,  mediante oficio 5.3-55.6/060 del 30/01/2025, presenta:
Acta No 5.3.3/112 del 16/09/2024, asunto mesas técnicas 4-PETI.
I Seguimiento 2025:
Con oficio No. 5.3-55.6/433 del 22/07/2025, la División de Tecnología de la Información y comunicaciones TIC presenta Acta No. 5.33/82 del 4/03/2025</t>
  </si>
  <si>
    <t xml:space="preserve">Se evidencia acta de reunión donde se toman decisiones en cuanto a modificaciones y/o ajustes a las iniciativas adoptadas en el plan estratégico PETI, sin embargo, carecen de decisiones respecto a la modificación del formato "Hoja de Ruta".
Por lo anterior se asigna un avance del 90%, al veriificar el cumplimiento del indicador, respecto a las mesas de trabajo.
I Seguimiento 2025:
En el acta de reunión se documentó la toma de decisiones relacionadas con los ajustes necesarios, actividad que contó con la participación de los responsables de cada componente del proyecto.
Se asigna un avance del 10% para el presente seguimiento, en el cumplimiento del indicador asociado a las mesas de trabajo, consolidando así un 100% de ejecución. </t>
  </si>
  <si>
    <r>
      <t xml:space="preserve">I Semestre 2025
</t>
    </r>
    <r>
      <rPr>
        <b/>
        <sz val="11"/>
        <rFont val="Arial"/>
        <family val="2"/>
      </rPr>
      <t>Eficacia y eficiencia (100%)</t>
    </r>
    <r>
      <rPr>
        <sz val="11"/>
        <rFont val="Arial"/>
        <family val="2"/>
      </rPr>
      <t xml:space="preserve">: La actividad se ejecutó dentro de los tiempos establecidos, cumpliendo con los objetivos propuestos.
</t>
    </r>
    <r>
      <rPr>
        <b/>
        <sz val="11"/>
        <rFont val="Arial"/>
        <family val="2"/>
      </rPr>
      <t>Gestión (100%):</t>
    </r>
    <r>
      <rPr>
        <sz val="11"/>
        <rFont val="Arial"/>
        <family val="2"/>
      </rPr>
      <t xml:space="preserve"> El acta de reunión evidencia la toma de decisiones relacionadas con la modificación y/o ajustes de la herramienta de control y seguimiento implementada por la División de TIC.
</t>
    </r>
    <r>
      <rPr>
        <b/>
        <sz val="11"/>
        <rFont val="Arial"/>
        <family val="2"/>
      </rPr>
      <t xml:space="preserve">Impacto (100%): </t>
    </r>
    <r>
      <rPr>
        <sz val="11"/>
        <rFont val="Arial"/>
        <family val="2"/>
      </rPr>
      <t xml:space="preserve">Tras la revisión de la hoja de ruta, se constata que las decisiones adoptadas en las mesas de trabajo fueron implementadas efectivamente en la herramienta de control y seguimiento.
</t>
    </r>
    <r>
      <rPr>
        <b/>
        <sz val="11"/>
        <rFont val="Arial"/>
        <family val="2"/>
      </rPr>
      <t xml:space="preserve">Efectividad (100%): </t>
    </r>
    <r>
      <rPr>
        <sz val="11"/>
        <rFont val="Arial"/>
        <family val="2"/>
      </rPr>
      <t>Se alcanzaron los resultados esperados conforme a los objetivos establecidos para el periodo.</t>
    </r>
  </si>
  <si>
    <t>x</t>
  </si>
  <si>
    <t>Análizar y definir del formato hoja de ruta que permite gestionar y controlar las iniciativas del PETI</t>
  </si>
  <si>
    <t>Documento de nuevos indicadores establecidos</t>
  </si>
  <si>
    <t>Eficacia y eficiencia (100 %): La actividad se ejecutó dentro de los tiempos establecidos, dando cumplimiento a los objetivos programados.
Gestión (100 %): El documento presentado evidencia la modificación de la hoja de ruta, en concordancia con los lineamientos definidos por la División de TIC.
Impacto (70 %): Tras la revisión de la hoja de ruta, se constata que las decisiones adoptadas en las mesas de trabajo fueron implementadas en la herramienta de control y seguimiento. No obstante, se identifican actividades con fecha de finalización en la vigencia 2025 que registran un progreso del 0 %, lo cual podría indicar debilidades en el seguimiento o desactualización del documento. Adicionalmente, no se han incorporado las sugerencias realizadas por la OCI en los seguimientos anteriores, específicamente: la identificación del documento como “hoja de ruta”, la inclusión de la fecha de elaboración y la definición del objetivo del mismo.
Efectividad (90 %): Se alcanzaron los resultados esperados conforme a los objetivos establecidos para el período; sin embargo, se evidencia que el registro del seguimiento en la hoja de ruta no es efectivo, toda vez que no se está realizando de manera consistente.</t>
  </si>
  <si>
    <t>Socializar e implementar el formato que evidencia las iniciativas y el control a las mismas</t>
  </si>
  <si>
    <t xml:space="preserve">
Formato socializado e implementado</t>
  </si>
  <si>
    <t>Actas de reunión para socialización</t>
  </si>
  <si>
    <t>Para el seguimiento para el corte 2024, la División de Tecnología de la Información y comunicaciones TIC,  mediante oficio 5.3-55.6/060 del 30/01/2025, presenta:
Acta No 5.3.3/183 del 18/12/2024 asunto entrega documentación PETI
I Seguimiento 2025:
Con oficio No. 5.3-55.6/433 del 22/07/2025, la División de Tecnología de la Información y comunicaciones TIC presenta Acta No. 5.33-72 del 26/02/2025</t>
  </si>
  <si>
    <t>Se asigna un avance del 20% debido a que con la evidencia presentada no constata la socialización de la hoja de ruta.
I Seguimiento 2025:
Para el I Seguimiento 2025, el acta de reunión documenta la socialización de las actividades contenidas en la hoja de ruta con los responsables de cada proyecto.
Por lo tanto, se asigna un avance del 100% en el cumplimiento del indicador asociado a las actas de reunión de socialización.</t>
  </si>
  <si>
    <r>
      <t xml:space="preserve">I Seguimiento 2025:
</t>
    </r>
    <r>
      <rPr>
        <b/>
        <sz val="11"/>
        <rFont val="Arial"/>
        <family val="2"/>
      </rPr>
      <t>Eficacia y eficiencia (50%)</t>
    </r>
    <r>
      <rPr>
        <sz val="11"/>
        <rFont val="Arial"/>
        <family val="2"/>
      </rPr>
      <t xml:space="preserve">: La actividad se ejecutó fuera de los tiempos establecidos, aunque se logró cumplir con los objetivos programados.
</t>
    </r>
    <r>
      <rPr>
        <b/>
        <sz val="11"/>
        <rFont val="Arial"/>
        <family val="2"/>
      </rPr>
      <t>Gestión (100%)</t>
    </r>
    <r>
      <rPr>
        <sz val="11"/>
        <rFont val="Arial"/>
        <family val="2"/>
      </rPr>
      <t xml:space="preserve">: El documento presentado evidencia la socialización de la hoja de ruta con los responsables de cada proyecto.
</t>
    </r>
    <r>
      <rPr>
        <b/>
        <sz val="11"/>
        <rFont val="Arial"/>
        <family val="2"/>
      </rPr>
      <t>Impacto (50%)</t>
    </r>
    <r>
      <rPr>
        <sz val="11"/>
        <rFont val="Arial"/>
        <family val="2"/>
      </rPr>
      <t xml:space="preserve">: La revisión de la hoja de ruta permite observar que varias actividades con fecha de finalización en los meses de marzo, abril, mayo y junio registran un progreso del 0%. Esto podría indicar falta de seguimiento o que el documento enviado se encuentra desactualizado.
</t>
    </r>
    <r>
      <rPr>
        <b/>
        <sz val="11"/>
        <rFont val="Arial"/>
        <family val="2"/>
      </rPr>
      <t>Efectividad (66,67%)</t>
    </r>
    <r>
      <rPr>
        <sz val="11"/>
        <rFont val="Arial"/>
        <family val="2"/>
      </rPr>
      <t>: Se alcanzaron parcialmente los resultados esperados, con oportunidades de mejora en el seguimiento y actualización de las actividades programadas y ejecutadas.</t>
    </r>
  </si>
  <si>
    <t>b)        Incumplimiento de las metas programadas para la vigencia, registradas en el catálogo de iniciativas de planes de la Política de Gobierno Digital, dado que no alcanzaron el 100% de avance.</t>
  </si>
  <si>
    <t>Inadecuada formulación del alcance a las iniciativas programadas en el catálogo.</t>
  </si>
  <si>
    <t>Formular y/o actualizar las iniciativas</t>
  </si>
  <si>
    <t xml:space="preserve">Realizar mesas de trabajo para la formulación y/o actualización de las iniciativas </t>
  </si>
  <si>
    <t xml:space="preserve">Profesional Especializado </t>
  </si>
  <si>
    <t>Actas de reunión de mesas de trabajo</t>
  </si>
  <si>
    <t xml:space="preserve">Para el seguimiento para el corte 2024, la División de Tecnología de la Información y comunicaciones TIC,  mediante oficio 5.3-55.6/060 del 30/01/2025, presenta:
Acta No 5.3.3/164 del 13/11/2024 Plan de mejoramiento PETI (contextualización de las 41 iniciativas)
</t>
  </si>
  <si>
    <t>Se evidencia acta de reunión donde se toman decisiones en cuanto a modificaciones y/o ajustes a las iniciativas adoptadas en el plan estratégico PETI.
Por lo anterior se asigna un avance del 100%, al veriificar el cumplimiento del indicador, respecto a las mesas de trabajo.</t>
  </si>
  <si>
    <r>
      <rPr>
        <b/>
        <sz val="11"/>
        <rFont val="Arial"/>
        <family val="2"/>
      </rPr>
      <t>Eficacia y eficiencia del 100%</t>
    </r>
    <r>
      <rPr>
        <sz val="11"/>
        <rFont val="Arial"/>
        <family val="2"/>
      </rPr>
      <t xml:space="preserve">: se cumple con la actividad en los tiempos establecidos.
</t>
    </r>
    <r>
      <rPr>
        <b/>
        <sz val="11"/>
        <rFont val="Arial"/>
        <family val="2"/>
      </rPr>
      <t xml:space="preserve">Gestión e impacto del 100%: </t>
    </r>
    <r>
      <rPr>
        <sz val="11"/>
        <rFont val="Arial"/>
        <family val="2"/>
      </rPr>
      <t xml:space="preserve">el documento presentado evidencia la toma de decisiones para la modificación, actualización y/o eliminación de iniciativas.
</t>
    </r>
    <r>
      <rPr>
        <b/>
        <sz val="11"/>
        <rFont val="Arial"/>
        <family val="2"/>
      </rPr>
      <t xml:space="preserve">
Efectividad 100% </t>
    </r>
    <r>
      <rPr>
        <sz val="11"/>
        <rFont val="Arial"/>
        <family val="2"/>
      </rPr>
      <t>Se alcanzaron los resultados esperados conforme a los objetivos establecidos para el periodo.</t>
    </r>
  </si>
  <si>
    <t xml:space="preserve">Analizar y definir las iniciativas </t>
  </si>
  <si>
    <t>Iniciativas establecidas</t>
  </si>
  <si>
    <t>Documento de nuevas iniciativas establecidas</t>
  </si>
  <si>
    <t>Para el seguimiento para el corte 2024, la División de Tecnología de la Información y comunicaciones TIC,  mediante oficio 5.3-55.6/060 del 30/01/2025, presenta:
Documento en formato excel denominado "Hoja de Ruta v2".
Acta No 5.3.3/166 del 14/11/2024 Plan de mejoramiento PETI (contextualización de la depuración de iniciativas).
I Seguimiento 2025:
Con oficio No. 5.3-55.6/433 del 22/07/2025, la División de Tecnología de la Información y comunicaciones TIC presenta Archivo en formato Excel denominado "Hoja de Ruta v3"</t>
  </si>
  <si>
    <t>Las evidencia presentadas reflejan el analisis y definición de la modificación y/o ajustes a las iniciativas
La OCI asigna un avance del 90% debido a que el documento "hoja de ruta" no contempla datos principales como pueden ser: nombre, fecha de realización, objetivo. 
Se sugiere que se realice una descripción general de la hoja de ruta.
I Seguimiento 2025:
Se presenta la Versión 3 de la hoja de ruta, la cual incorpora los datos del responsable de la iniciativa, así como las fechas de inicio y finalización de la actividad. Se asigna un avance del 10% para el presente seguimiento, dado que se evidencia el documento con las nuevas iniciativas establecidas, consolidando el 100% de cumplimiento del indicador.
Se recomienda atender las sugerencias realizadas durante el seguimiento del segundo semestre de 2024, en cuanto a la identificación del documento como “hoja de ruta”, la fecha de elaboración y el objetivo del mismo.</t>
  </si>
  <si>
    <t>Socializar las iniciativas</t>
  </si>
  <si>
    <t>Iniciativas socializadas</t>
  </si>
  <si>
    <t>Para el seguimiento para el corte 2024, la División de Tecnología de la Información y comunicaciones TIC,  mediante oficio 5.3-55.6/060 del 30/01/2025, presenta:
Acta No 5.3.3/166 del 14/11/2024 Plan de mejoramiento PETI (contextualización de la depuración de iniciativas).
I Seguimiento 2025:
Con oficio No. 5.3-55.6/433 del 22/07/2025, la División de Tecnología de la Información y comunicaciones TIC presenta Acta del 19/05/2025 (Sin TRD)</t>
  </si>
  <si>
    <t>Se evidencia que se realizó contextualización y depuración de iniciativas a los lideres de los procesos de las TIC, sin embargo el acta no es clara en cuanto a la socialización de las iniciativas en su totalidad.
La OCI asigna un avance del 50%, sugiriendo que se continue con la socialización.
I Seguimiento 2025:
Para el I Seguimiento 2025, el acta de reunión documenta la socialización de las actividades contenidas en la hoja de ruta con los responsables de cada proyecto.
Por lo tanto, se asigna un avance del 50% en el cumplimiento del indicador asociado a las actas de reunión de socialización para el periodo evaluado, consolidando así, el 100% de cumplimiento de la actividad.</t>
  </si>
  <si>
    <r>
      <t xml:space="preserve">I Seguimiento 2025:
</t>
    </r>
    <r>
      <rPr>
        <b/>
        <sz val="11"/>
        <rFont val="Arial"/>
        <family val="2"/>
      </rPr>
      <t>Eficacia y eficiencia (83%)</t>
    </r>
    <r>
      <rPr>
        <sz val="11"/>
        <rFont val="Arial"/>
        <family val="2"/>
      </rPr>
      <t xml:space="preserve">: La actividad se ejecutó fuera de los tiempos establecidos, aunque se logró cumplir con los objetivos programados.
</t>
    </r>
    <r>
      <rPr>
        <b/>
        <sz val="11"/>
        <rFont val="Arial"/>
        <family val="2"/>
      </rPr>
      <t>Gestión (100%)</t>
    </r>
    <r>
      <rPr>
        <sz val="11"/>
        <rFont val="Arial"/>
        <family val="2"/>
      </rPr>
      <t xml:space="preserve">: El acta evidencia la socialización de la hoja de ruta con los responsables de cada proyecto.
</t>
    </r>
    <r>
      <rPr>
        <b/>
        <sz val="11"/>
        <rFont val="Arial"/>
        <family val="2"/>
      </rPr>
      <t>Impacto (50%)</t>
    </r>
    <r>
      <rPr>
        <sz val="11"/>
        <rFont val="Arial"/>
        <family val="2"/>
      </rPr>
      <t xml:space="preserve">: La revisión de la hoja de ruta permite observar que varias actividades con fecha de finalización en los meses de marzo, abril, mayo y junio registran un progreso del 0%. Esto podría indicar falta de seguimiento o que el documento enviado se encuentra desactualizado.
</t>
    </r>
    <r>
      <rPr>
        <b/>
        <sz val="11"/>
        <rFont val="Arial"/>
        <family val="2"/>
      </rPr>
      <t>Efectividad (77,81%)</t>
    </r>
    <r>
      <rPr>
        <sz val="11"/>
        <rFont val="Arial"/>
        <family val="2"/>
      </rPr>
      <t>: Se alcanzaron parcialmente los resultados esperados, con oportunidades de mejora en el seguimiento y actualización de las actividades programadas y ejecutadas.</t>
    </r>
  </si>
  <si>
    <t>c)        Debilidades en la información reportada por la División de TIC, por cuanto no responde a ciertas características, de exactitud y comparación que permita un análisis claro y efectivo.</t>
  </si>
  <si>
    <t>Deficiencias en el segimiento de la información reportada con la publicada</t>
  </si>
  <si>
    <t>Realizar seguimiento a la información reportada a la OPDI, con el fin de que sea coherente con la información publicada</t>
  </si>
  <si>
    <t>Verificar la correcta publicación de la información</t>
  </si>
  <si>
    <t>Información publicada correctamente</t>
  </si>
  <si>
    <t>Registros de verificación</t>
  </si>
  <si>
    <t>II Seguimiento 2025:
Con oficio No. 5.3-55.6/019 del 23/01/2026, la División TIC presenta documento en formato Excel denominado "HERRAMIENTA PRESUPUESTO TIC 2025 v4"</t>
  </si>
  <si>
    <t>II Seguimiento 2025:
De la revisión del documento en formato Excel denominado “HERRAMIENTA PRESUPUESTO TIC 2025 v4”, se identifican varias hojas en las cuales se realiza seguimiento al presupuesto asignado a la División TIC. Dicho documento fue contrastado con el Plan de Inversión de la Universidad, encontrándose concordancia con la información reportada por la División. 
No obstante, teniendo en cuenta que la actividad se orienta a realizar seguimiento a la información reportada a la OPDI, con el fin de garantizar su coherencia con la información publicada, no se evidencian soportes que permitan verificar el seguimiento a la información publicada en el Plan de Desarrollo, específicamente en lo relacionado con el avance de las actividades bajo la responsabilidad de las TIC, más allá de la información presupuestal consignada en el Plan de Inversión.
Razón por la cual, se asigna un avance del 50% para el presente seguimiento. Se espera que para el proximo seguimiento se envíen soportes al seguimiento de la información reportada en el Plan de Acción de la Universidad del Cauca. Así mismo, se recomienda solicitar ampliación en el plazo de ejecución de la actividad.</t>
  </si>
  <si>
    <t xml:space="preserve">    
d) Inexistencia de seguimiento a los indicadores definidos para evaluar y monitorear la gestión de la División de TIC, los que están determinados en el documento del PETI 2023 – 2027</t>
  </si>
  <si>
    <t>Debilidades en la estructuración de los indicadores que permitan evaluar y monitorear la gestión de la División de TIC</t>
  </si>
  <si>
    <t>Gestionar mediante el comité interno el seguimiento y análisis de los indicadores que permita determinar el avance en la gestión de la División de TIC´s.</t>
  </si>
  <si>
    <t>Crear el Comité Interno de Evalución de Indicadores.</t>
  </si>
  <si>
    <t>Comité Interno de Evaluación de indicadores creado.</t>
  </si>
  <si>
    <t>Acta de creación del comité</t>
  </si>
  <si>
    <t>Para el seguimiento para el corte 2024, la División de Tecnología de la Información y comunicaciones TIC,  mediante oficio 5.3-55.6/060 del 30/01/2025, presenta:
Acta No 5.3.3/74 del 9/07/2024 tema conformación del Comité Interno Evaluación de Indicadores-División TIC.</t>
  </si>
  <si>
    <t>Se crea el Comité Interno de Evalaución de Indicadores de la División de Tecnologías de la Información y las Comunicaciones, cumpliendo asi con el indicador establecido para actividad, por lo tanto se asigna un avance del 100%</t>
  </si>
  <si>
    <r>
      <rPr>
        <b/>
        <sz val="11"/>
        <rFont val="Arial"/>
        <family val="2"/>
      </rPr>
      <t>Eficacia y eficiencia (100%)</t>
    </r>
    <r>
      <rPr>
        <sz val="11"/>
        <rFont val="Arial"/>
        <family val="2"/>
      </rPr>
      <t xml:space="preserve">: Se cumple con la actividad en los tiempos establecidos.
</t>
    </r>
    <r>
      <rPr>
        <b/>
        <sz val="11"/>
        <rFont val="Arial"/>
        <family val="2"/>
      </rPr>
      <t>Gestión e Impacto (100%)</t>
    </r>
    <r>
      <rPr>
        <sz val="11"/>
        <rFont val="Arial"/>
        <family val="2"/>
      </rPr>
      <t xml:space="preserve">: la Evidencia presentada muestra la conformación del Comité.
</t>
    </r>
    <r>
      <rPr>
        <b/>
        <sz val="11"/>
        <rFont val="Arial"/>
        <family val="2"/>
      </rPr>
      <t>Efectividad: 100%</t>
    </r>
  </si>
  <si>
    <t>Identificar los indicadores</t>
  </si>
  <si>
    <t>Indicadores identificados</t>
  </si>
  <si>
    <t>Registro de indicadores identificados</t>
  </si>
  <si>
    <t xml:space="preserve">Para el seguimiento para el corte 2024, la División de Tecnología de la Información y comunicaciones TIC,  mediante oficio 5.3-55.6/060 del 30/01/2025, presenta:
Acta No 5.3.3/110 del 11/09/2024 tema continuación plan de mejoramiento PETI e Indicadores-División TIC.
</t>
  </si>
  <si>
    <t>En el desarrollo de la reunion se revisan los indicadores si se suprimen de acuerdo a las politicas del Furag y Politica de Gobierno digital, se suprimen los indicadores 2,10 y 12, ya que estas son operativos y no de gestión, quedaran 11 indicadores.
Se asigna avance del 100%</t>
  </si>
  <si>
    <r>
      <rPr>
        <b/>
        <sz val="11"/>
        <rFont val="Arial"/>
        <family val="2"/>
      </rPr>
      <t>Eficacia y eficiencia (100%):</t>
    </r>
    <r>
      <rPr>
        <sz val="11"/>
        <rFont val="Arial"/>
        <family val="2"/>
      </rPr>
      <t xml:space="preserve"> Se cumple con la actividad en los tiempos establecidos.
</t>
    </r>
    <r>
      <rPr>
        <b/>
        <sz val="11"/>
        <rFont val="Arial"/>
        <family val="2"/>
      </rPr>
      <t>Gestión e Impacto (100%)</t>
    </r>
    <r>
      <rPr>
        <sz val="11"/>
        <rFont val="Arial"/>
        <family val="2"/>
      </rPr>
      <t xml:space="preserve">: Se definen indicadores.
</t>
    </r>
    <r>
      <rPr>
        <b/>
        <sz val="11"/>
        <rFont val="Arial"/>
        <family val="2"/>
      </rPr>
      <t>Efectividad: 100%</t>
    </r>
  </si>
  <si>
    <t>Diligenciar los indicadores definidos mediante la “Ficha de Indicadores PE.GE-2.4 FOR -50”.</t>
  </si>
  <si>
    <t>Fichas para indicadores de TI diligenciadas</t>
  </si>
  <si>
    <t xml:space="preserve">Fichas diligenciadas </t>
  </si>
  <si>
    <t xml:space="preserve">Para el seguimiento para el corte 2024, la División de Tecnología de la Información y comunicaciones TIC,  mediante oficio 5.3-55.6/060 del 30/01/2025, presenta:
Archivo en formato Excel denominado "D - 3 Ficha de Indicadores PE.GE-2.4 FOR -50", donde se encuentra diligenciada 11 hojas con la ficha técnica de indicadores (1 hoja para cada indicador definido), así:
Tasa de Resolución de Casos, Porcentaje medido de solicitudes e incidentes, resueltas a tiempo (SLA cumplidos), Indice de satisfacción del usuario con mesa de servicios, Porcentaje de Cumplimiento normativo TI,Porcentaje de proyectos estratégicos completados, Indice de avance de proyectos TIC, Porcentaje de ejecución presupuestal TIC, Tasa de cumplimiento de Requerimientos, Porcentaje de Disponibilidad del servicio de internet, Porcentaje de cobertura de servicios de Red, Porcentaje de Disponibilidad de servicios y servidores Críticos.
</t>
  </si>
  <si>
    <t>Se asigna un avance del 100% al evidenciar el diligenciamiento de las Fichas de Indicadores, formato PE.GE-2.4 FOR -50”, V2 del 23/02/2024</t>
  </si>
  <si>
    <t>Evaluar y monitorear los indicadores definidos</t>
  </si>
  <si>
    <t>Indicadores monitoreados</t>
  </si>
  <si>
    <t>Registros del monitoreo</t>
  </si>
  <si>
    <t xml:space="preserve">Eficacia y eficiencia (100%): Se cumple con la actividad en los tiempos establecidos.
Gestión (100%): Se evidencia el monitoreo a los indicadores establecidos de acuerdo con la periodicidad establecida.
Sin evaluar impacto ni efectividad.
</t>
  </si>
  <si>
    <t>e) Debilidades en la documentación de los procedimientos del proceso Gestión de recursos tecnológicos, lo que dificulta conocer su operación.</t>
  </si>
  <si>
    <t>Falta de gestión para la actualización de los procedimientos del proceso Gestión de Recursos Tecnológicos</t>
  </si>
  <si>
    <t>Gestionar la actualización de los procedimientos de la División TIC</t>
  </si>
  <si>
    <t>Realizar mesas de trabajo para la actualización de los procedimientos de la División TIC</t>
  </si>
  <si>
    <t>Para el seguimiento para el corte 2024, la División de Tecnología de la Información y comunicaciones TIC,  mediante oficio 5.3-55.6/060 del 30/01/2025, presenta:
Actas general para actividades Universitarias PE-GS-2.2.1-FOR-22 Versión 1 11/03/2019. No 5.3-3.6/002 28/05/2024, No 5.3-3.6/003 13/06/2024, No 5.3-3.6/004 14/06/2024, No 5.3-3.6/005 24/06/2024, No 5.3-3.6/006 27/06/2024, No 5.3-3.6/0095 03/07/2024, No 5.3-3.6/008 04/07/2024, No 5.3-3.6/009 05/07/2024, No 5.3-3.6/010 08/07/2024, No 5.3-3.6/011 11/07/2024, No 5.3-3.6/024 30/09/2024, No 5.3-3.6/025 01/10/2024, No 5.3-3.6/026 02/10/2024, No 5.3-3.6/037 05/11/2024, No 5.3-3.6/038 07/11/2024, cada una de ellas con su respectivo listado de asistencia.</t>
  </si>
  <si>
    <t>Las actas evidencian la realización de mesas de trabajo con el objetivo de la actualización de los procedimientos de la División TICs, por lo tantos se asigna un avance del 100%.</t>
  </si>
  <si>
    <r>
      <rPr>
        <b/>
        <sz val="11"/>
        <rFont val="Arial"/>
        <family val="2"/>
      </rPr>
      <t>Eficacia y eficiencia (100%)</t>
    </r>
    <r>
      <rPr>
        <sz val="11"/>
        <rFont val="Arial"/>
        <family val="2"/>
      </rPr>
      <t xml:space="preserve">: Se cumple con la actividad en los tiempos establecidos.
</t>
    </r>
    <r>
      <rPr>
        <b/>
        <sz val="11"/>
        <rFont val="Arial"/>
        <family val="2"/>
      </rPr>
      <t>Gestión e Impacto (100%)</t>
    </r>
    <r>
      <rPr>
        <sz val="11"/>
        <rFont val="Arial"/>
        <family val="2"/>
      </rPr>
      <t>: Se evidencia la realización de mesas de trabajo con el objetivo de la actualización de los procedimientos de la División TICs
Efectividad: 100%</t>
    </r>
  </si>
  <si>
    <t>Actualizar los procedimientos de la División TIC</t>
  </si>
  <si>
    <t>Procedimientos actualizados en LVMEN</t>
  </si>
  <si>
    <t>Procedimientos actualizados</t>
  </si>
  <si>
    <t>Para el seguimiento para el corte 2024, la División de Tecnología de la Información y comunicaciones TIC,  mediante oficio 5.3-55.6/060 del 30/01/2025, presenta:
Docuemntos PDF que quienen los modelado de los siguiente procedimientos:
PA-GA-5.3-PR-4 Atención a los Servicios TIC
PA-GA-5.3-PR-10 Capacitación en Uso y Apropiación Tecnológica
PA-GA-5.3-PR-18 Carnetización
PE-GS-2.2.1-FOR-1 Solicitud de Creación Modificación o Baja de Documentos Radicada
I Seguimiento 2025:
Se presenta los siguientes procedimientos:
Cobertura de Infraestructura de Red, PA-GA-5.3-PR-6, v8 del 7/02/2025 con su modelado.
Gestión de Servidores y Servicios de Internet, PA-GA-5.3-PR-2, v8 del 7/02/2025 con su modelado.
Procedimiento de Atención a los Servicios TIC, PA-GA-5.3-PR-4, v9 del 12/11/2024 con su modelado.
Desarrollo, Soporte de Aplicaciones y Sistemas de Información, PA-GA-5.3-PR-8, v6 del 7/02/2025 con su modelado.
Capacitación en uso y apropiación tecnológica, PA-GA-5.3.PR-10, v6 del 07/11/2024 con su modelado.
Gestión de Proyectos de Tecnologías de la Información y las Comunicaciones de la División TIC en la Universidad del Cauca, PA-GA-5.3-PR-13, v3 del 12/03/2025 con su modelado.
Procedimiento de Carnetización, PA-GA-5.3-PR-18, v3 del 7/02/2025 con su modelado.
Documento PDF: "justificacion 7 procedimientos"
Acta No. 5.3-3.14/779 del 4/12/24: revisión de procedimientos de la División TIC con el Centro de Gestión de la Calidad</t>
  </si>
  <si>
    <t>Se presentan 3 procedimientos actualizados (MODELOS BPMN) de los 17 establecidos en la Unidad de medida, los cuales no se evidenció la publicación en el programa Lvmen, por lo tanto se asigna un avance del 15%.
I Seguimiento 2025
La División TIC mediante el documento PDF: "justificacion 7 procedimientos" informa que en Comité de Gobierno de TI y coordinadores de área de la División, se identificaron procedimientos con estructuras similares, otros que corresponden a actividades operativas y algunos que contenian información seensible y no deberian estar publicados de cara al ciudadano, por lo que se unificaron, reorganizaron y reducieron a 7 procedimientos.
Se valida la actualización y publicación en el programa lvmen de 7 procedimientos.
se evidencia acta donde se realiza contextualización de la reducción de los procedimientos, que paso de 17 a 7.
Se asigna un avance del 85% para el presente seguimiento, consolidando el 100% de cumplimiento del indicador.</t>
  </si>
  <si>
    <t>Socializar los procedimientos actualizados de la División TIC</t>
  </si>
  <si>
    <t>Procedimientos socializados</t>
  </si>
  <si>
    <t>I Seguimiento 2025:
Con oficio No. 5.3-55.6/433 del 22/07/2025 se presenta:
Acta N° 53-3.6/24 de 19 marzo de 2025 Tema socialización procedimeintos actualizados división TIC´s</t>
  </si>
  <si>
    <t>I Seguimiento 2025:
El acta docuementa brevemente la socialización de los procedimeintos actualizados s a los coordinadores de las areas de la división TIC´s.
Se asigna avance del 100% al evidenciar el cumplimiento del indicador correspondiente.</t>
  </si>
  <si>
    <t>Implementar los procedimientos</t>
  </si>
  <si>
    <t>Procedimientos implementados</t>
  </si>
  <si>
    <t>Registros de implementación de los procedimientos en la División TIC</t>
  </si>
  <si>
    <t>Eficacia y eficiencia del 100%: se cumple con la actividad en los tiempos establecidos.
Gestión: los documentos presentados permiten evidenciar el seguimiento e implementación de los procedimientos.
Sin evaluar impacto y Efectividad</t>
  </si>
  <si>
    <t>f) Debilidades en la supervisión de los contratos de prestación de servicios en cuanto a la presentación de los informes del personal contratado por la división de TIC, algunos relacionan actividades de manera general, que no detallan lo realizado durante el periodo reconocido y sin evidencias de lo descrito en él, y que permitan dejar una trazabilidad de las actividades ejecutadas que den cuenta de la obligación contractual establecida.</t>
  </si>
  <si>
    <t>Debilidades en los controles de la supervisión de contratos por falta de capacitación</t>
  </si>
  <si>
    <t>Fortalecer los procesos de supervisión de contratos.</t>
  </si>
  <si>
    <t xml:space="preserve">Solicitar mediante comunicación formal a la Vicerrectoría Administrativa capacitación para la supervisión de contratos. </t>
  </si>
  <si>
    <t>Solicitud de Capacitación radicada</t>
  </si>
  <si>
    <t>Profesional Universitario</t>
  </si>
  <si>
    <t xml:space="preserve">Oficio de solicitud de capacitaciones </t>
  </si>
  <si>
    <t>Eficacia y eficiencia del 95%: Se cumple con la actividad en los tiempos establecidos.
Gestión e Impacto 80%: No se evidencian solicitudes de capacitación adicionales por parte de la División TICs para el fortalecimiento de la supervisión de contratos, lo que evidencia falta de gestión.
Sin evaluar efectividad.</t>
  </si>
  <si>
    <t>Capacitar a los supervisores de contratos</t>
  </si>
  <si>
    <t>Registros de capacitaciones</t>
  </si>
  <si>
    <t>Eficacia y eficiencia del 95%: Se cumple con la actividad en los tiempos establecidos.
Gestión e Impacto 80%: Se evidencia parcialmente la capacitación de supervisores
Sin evaluar Efectividad</t>
  </si>
  <si>
    <t>Implementar los procedimientos normativos para la supervisión de contratos</t>
  </si>
  <si>
    <t>Contratos supervisados</t>
  </si>
  <si>
    <t>Registros de supervisión</t>
  </si>
  <si>
    <t>I seguimiento 2025:
En visita in situ se accede a los archivos de los CPS No. 5.5-17.13/124 de 2025, 5.5-17.13/149 de 2025, 5.5-17.13/057 de 2025, 5.5-17.13/496 de 2025.</t>
  </si>
  <si>
    <t xml:space="preserve">I seguimiento 2025:
De la revisión de las carpetas de los Contratos de Prestación de Servicios, se encontró que la presentación de los informes del personal contratado detalla de manera más específica las actividades realizadas cada mes, lo que evidencia que se han fortalecido los procesos de supervisión.
Se signa un avance del 100% </t>
  </si>
  <si>
    <t>Eficacia y eficiencia (100%): La actividad se ejecutó dentro de los tiempos establecidos, logrando cumplir con los objetivos programados.
Gestión (100%): Se evidencia el fortalecimiento de los procesos de supervisión mediante la presentación de informes de contratos mas detallados y coherentes con los objetos contractuales.
Sin evaluar impacto y efectividad.</t>
  </si>
  <si>
    <t>g) Debilidades en el seguimiento y control de los recursos económicos con posible afectación en su ejecución presupuestal.</t>
  </si>
  <si>
    <t>Debilidad en el control de la ejecución presupuestal  de la División TIC</t>
  </si>
  <si>
    <t>Gestionar correctamente la información de ejecución presupuestal de todas las vigencias</t>
  </si>
  <si>
    <t xml:space="preserve">Analizar y organizar  mediante un instrumento la información presupuestal </t>
  </si>
  <si>
    <t>Información analizada y organizada</t>
  </si>
  <si>
    <t>Instrumento de seguimiento presupuestal</t>
  </si>
  <si>
    <t>I seguimiento 2025:
Presentan Documentos Excel denominado "HERRAMIENTA PRESUPUESTO TICS 2025 V2"</t>
  </si>
  <si>
    <t>I seguimiento 2025:
El archivo de Excel está compuesto por múltiples hojas, cada una de las cuales presenta distintos componentes del presupuesto, organizados por rubros. En cada hoja se evidencia una estructuración detallada de los registros presupuestales, incluyendo información sobre contratos suscritos, costos, valores ejecutados, beneficiarios, fechas de inicio y finalización, supervisores, entre otros aspectos relevantes.
Se asigna un avance del 100% de cumplimiento al indicador.</t>
  </si>
  <si>
    <t>h) Inadecuada aplicación de las normas de gestión documental, debido a que en el archivo de gestión se evidenciaron legajos con tipos documentales con presencia de material metálico, anotaciones con lápiz, perforación incorrecta de los tipos documentales, sin rotulación e índice de legajo de la vigencia 2023. Igualmente se evidenció inaplicación de la tabla de retención documental – TRD, dispersión del archivo de gestión.</t>
  </si>
  <si>
    <t>Debilidad en la correcta aplicación de la Gestión Archivistica</t>
  </si>
  <si>
    <t xml:space="preserve">Gestionar la correcta apliación de los instrumentos archivísticos </t>
  </si>
  <si>
    <t xml:space="preserve">Solicitar capacitaciones de actualización al Área de archivo </t>
  </si>
  <si>
    <t>Eficacia y eficiencia (100%): La actividad se ejecutó dentro de los tiempos establecidos, logrando cumplir con los objetivos programados.
Gestión (80%): Si bien se gestionó la capacitación por parte del área de archivo, no se evidencian gestiones adicionales de capacitación por parte de los funcionarios encargados del archivo.
Sin evaluar impacto y efectividad.</t>
  </si>
  <si>
    <t>Actualizar las Tablas de Retención Documental de la División TIC.</t>
  </si>
  <si>
    <t>Tablas de retención Documental actualizadas</t>
  </si>
  <si>
    <t>Secretaria ejecutiva</t>
  </si>
  <si>
    <t>TRD actualizadas</t>
  </si>
  <si>
    <t>I seguimiento 2025:
Presentan como evidencia Oficio No. 5.3-55.6/1297 del 10/12/2024
Oficio No. 5.3-55.6/236 del 10/04/2025
TRD con fecha de Actualización del 22/05/2025</t>
  </si>
  <si>
    <t>I seguimiento 2025:
Se evidencia la actualización de las Tablas de Retención Documental de las TIC´s, en la cual se incluye la serie de Actas.
En consecuencia, se asigna un avance del 100%, al presentar la evidencia conforme a lo estipulado en el indicador.</t>
  </si>
  <si>
    <t>Eficacia y eficiencia (83%): La ejecución de la actividad logró cumplir con los objetivos programados, sin embargo, se ejecutó por fuera de los tiempos establecidos.
Gestión (100%): Se evidencia la gestión realizada, que permitió la actualización de la TRD de la División.
Sin evaluar impacto y efectividad.</t>
  </si>
  <si>
    <t>Organizar el archivo de gestión documental de la División TIC</t>
  </si>
  <si>
    <t>Archivo de gestión organizado</t>
  </si>
  <si>
    <t xml:space="preserve">i) Sin evidencia de un plan de mejora que establezca acciones tendientes a fortalecer los componentes de la Política de Gobierno Digital, por la división de TIC, como resultado de la evaluación realizada a este componente a través del FURAG, en lo relativo a índices con puntajes iguales a 0 e inferiores a 35. </t>
  </si>
  <si>
    <t>Falta de un Plan de Mejora que permita fortalecer los componentes de la política de Gobierno Digital</t>
  </si>
  <si>
    <t>Realizar un Plan de Mejora para Fortalecer la política de Gobierno Digital a través del habilitador de Seguridad y Privacidad de la Información</t>
  </si>
  <si>
    <t>Realizar mesas de trabajo para elaborar el Plan de Mejora</t>
  </si>
  <si>
    <t>Registros de reunión</t>
  </si>
  <si>
    <t>I seguimiento 2025:
Presentan como evidencia: Actas No. 5.3-3/6 del 16/01/2025 con listado de asistencia, 5.3-3/61 del 18/02/2025 con listado de asistencia, 5.3-3/64 del 19/02/2025 con listado de asistencia.</t>
  </si>
  <si>
    <t>I seguimiento 2025:
Las actas presentadas evidencian la realización de mesas de trabajo orientadas al fortalecimiento de la política de Gobierno Digital. No obstante, no permiten verificar de manera clara el levantamiento de información ni las actividades de mejora identificadas durante dichas sesiones.
Se asigna un avance del 100% al constatar el cumplimiento del indicador asociado a la actividad. Sin embargo, se recomienda que la documentación de las actas incluya una descripción más detallada de los temas abordados en las mesas de trabajo, con el fin de facilitar el seguimiento y la trazabilidad de los compromisos y hallazgos.</t>
  </si>
  <si>
    <r>
      <t xml:space="preserve">I Seguimiento 2025:
</t>
    </r>
    <r>
      <rPr>
        <b/>
        <sz val="11"/>
        <rFont val="Arial"/>
        <family val="2"/>
      </rPr>
      <t>Eficacia y eficiencia (100%)</t>
    </r>
    <r>
      <rPr>
        <sz val="11"/>
        <rFont val="Arial"/>
        <family val="2"/>
      </rPr>
      <t>: La actividad se ejecutó dentro de los tiempos establecidos.
Sin evaluar gestión, impacto y efectividad.</t>
    </r>
  </si>
  <si>
    <t>Realizar el Plan de Mejoramiento</t>
  </si>
  <si>
    <t>Plan de mejoramiento realizado</t>
  </si>
  <si>
    <t>Plan de mejoramiento</t>
  </si>
  <si>
    <t xml:space="preserve">I seguimiento 2025:
Presentan como evidencia: Documento en Word denominado "Plan de Mejora Políticas Gobierno y Seguridad Digital 2025" V1 y V2
</t>
  </si>
  <si>
    <t>I seguimiento 2025:
Dentro del documento "Plan de Mejora Políticas de Gobierno y Seguridad Digital 2025", versiones 1 y 2, se evidencia el plan de mejora orientado a fortalecer las actividades relacionadas con las Políticas de Gobierno y Seguridad Digital. Se sugiere que los documentos presenten fechas de expedición y/o modificación con el fin de facilitar su trazabilidad.
Se asigna un avance del 100% para el presente seguimiento.</t>
  </si>
  <si>
    <t>Implementar el Plan de Mejoramiento</t>
  </si>
  <si>
    <t>Plan de mejoramiento implementado</t>
  </si>
  <si>
    <t>I seguimiento 2025:
Dentro del documento "Plan de Mejora Políticas de Gobierno y Seguridad Digital 2025", versiones 1 y 2, se evidencia el plan de mejora orientado a fortalecer las actividades relacionadas con las Políticas de Gobierno y Seguridad Digital, así como su implementación. Además, durante la visita in situ, el ingeniero Juan Pablo Pino informó que esta es una actividad transversal, cuya implementación puede observarse en la ejecución de la hoja de ruta, el Plan de Desarrollo Institucional, entre otros instrumentos.
Se asigna un avance del 100% para el presente seguimiento.</t>
  </si>
  <si>
    <r>
      <t xml:space="preserve">j) Inexistencia de un plan de capacitación estructurado que </t>
    </r>
    <r>
      <rPr>
        <sz val="12"/>
        <rFont val="Arial Narrow"/>
        <family val="2"/>
      </rPr>
      <t xml:space="preserve">de </t>
    </r>
    <r>
      <rPr>
        <sz val="12"/>
        <color rgb="FF000000"/>
        <rFont val="Arial Narrow"/>
        <family val="2"/>
      </rPr>
      <t>cumplimiento a la iniciativa sobre incorporación de las TIC en las prácticas diarias, atendiendo las fases de sensibilización, diagnóstico, análisis de competencias de acuerdo con el nivel de formación de los servidores públicos de la Universidad, diseño del plan, socialización y evaluación del impacto del plan.</t>
    </r>
  </si>
  <si>
    <t>Falta de una herramienta que visibilice la planeación de actividades tendientes a la incorporación de las TIC en el quehacer diario de los universitarios</t>
  </si>
  <si>
    <t>Elaborar el plan de capacitación de acuerdo con las necesidades de la comunidad universitaria</t>
  </si>
  <si>
    <t>Realizar un diagnóstico que permita identificar las necesidades de capacitación en TICs de la comunidad universitaria</t>
  </si>
  <si>
    <t xml:space="preserve">
Diagnóstico realizado</t>
  </si>
  <si>
    <t>Documento del diagnóstico</t>
  </si>
  <si>
    <t>I seguimiento 2025:
Presentan como evidencia: Documento en PDF denominado "Diagnostico Capacitaciones II-2025"</t>
  </si>
  <si>
    <t>I seguimiento 2025:
El documento presentado permite evidenciar el cumplimiento del indicador establecido para la actividad, al constituir un insumo válido para el cumplimiento del indicador, en concordancia con los requerimientos definidos.
Igualmente, se coincide con la observación de las TIC´s, en cuanto a que "la estrategia de divulgación y convocatoria directa (encuestas o entrevistas ) permitió conocer intereses y necesidades reales de los equipos de trabajo mediante su respuesta activa".
Sin embargo, se sugiere que los documentos entregados incluyan de manera explícita la fecha de elaboración, con el fin de fortalecer la trazabilidad y facilitar el control documental en futuros seguimientos.
Se asigna 100% de avance</t>
  </si>
  <si>
    <t>Formular y aprobar el plan de capacitación</t>
  </si>
  <si>
    <t>Plan de capacitación formulado y aprobado</t>
  </si>
  <si>
    <t>Documento del plan de Capacitación</t>
  </si>
  <si>
    <t>I seguimiento 2025:
Presentan como evidencia: PDF denominado "PLAN DE CAPACITACIÓN EN HERRAMIENTAS TIC 2025."</t>
  </si>
  <si>
    <t>I seguimiento 2025:
El documento presentado permite evidenciar el cumplimiento del indicador establecido para la actividad, contando con diagnostico, objetivo del plan, Actividades concretas para implementar, Responsable  Cronograma, entre otros. Adémas el documento cuenta con versión y fecha de elaboración.
Se asigna un avance del 100%</t>
  </si>
  <si>
    <t>Socializar el Plan de Capacitación</t>
  </si>
  <si>
    <t>Plan de capacitación socializado</t>
  </si>
  <si>
    <t>I seguimiento 2025:
Documento Word denominado "Informe de socialización del Plan de capacitación"
PDF "Invitación a participar del plan de capacitación TIC-2025"
PDF: "Portafolio de Capacitaciones"
Documento en Excel: "FCS _Formato de Inscripcion a Capacitaciones v1--2025"
Documento Excel "Consolidado Plan de Capacitaciones 2025"</t>
  </si>
  <si>
    <t>I seguimiento 2025:
El informe de socialización presenta de manera clara el objetivo, la estrategia y los medios utilizados para llevar a cabo el proceso, así como los resultados obtenidos. Además, dentro de los documentos enviados se incluye la información compartida con la comunidad universitaria, con el fin de fomentar su participación en la construcción del plan.
Se reporta un total de 360 personas inscritas, dato que coincide con lo consignado en el informe. Aunque no se adjuntan registros específicos del envío de la información (como correos electrónicos, OCI ha evidenciado esta actividad, al haber recibido el contenido mediante correo electrónico masivo.
En consecuencia, se asigna un avance del 100%.</t>
  </si>
  <si>
    <t>Implementar Plan de Capacitación</t>
  </si>
  <si>
    <t>Registros de asistencias</t>
  </si>
  <si>
    <t>I seguimiento 2025:
Documento en Excel: "FCS _Formato de Inscripcion a Capacitaciones v1--2025"
Documento Excel "Consolidado Plan de Capacitaciones 2025"</t>
  </si>
  <si>
    <t>I seguimiento 2025:
Revisada la información remitida, se encontró el formato de inscripciones y el consolidado de los inscritos a las capacitaciones, lo cual demuestra avances en la fase de planificación, así como registros de asistencias del piloto del plan de capcaitación
Se asigna un avance del 100% para el seguimiento. Se informa que para seguimiento de efectividad se solicitaran los registros de implementación del cronogramaa del segundo periodo 2025</t>
  </si>
  <si>
    <t>Realizar seguimiento de la ejecución del plan</t>
  </si>
  <si>
    <t>Seguimiento a la ejecución del plan realizado</t>
  </si>
  <si>
    <t>Registro de seguimiento</t>
  </si>
  <si>
    <t>I seguimiento 2025:
PDF Informe de Ejecución Piloto del plan de capacitación TIC.
Siete (7) Actas del 03/06/2025, 05/06/2025, 12/06/2025, 19/06/2025 con su respectivo listado de asistencia. Sin TRD.
Archivo Excel, encuesta de Satisfacción PROTEO 2025-1 (respuestas)</t>
  </si>
  <si>
    <t>I seguimiento 2025:
Los documentos enviados, permiten evidenciar el cumplimiento del indicador, en lo referente al registro de seguimiento del plan de capacitación para el primer semestre 2025.
Se asigna avance del 100%. Se informa que para seguimiento de efectividad se solicitaran los registros de implementación del cronogramaa del segundo periodo 2025</t>
  </si>
  <si>
    <t>k) Carencia de una herramienta que facilite evaluar el impacto del trabajo realizado por el estudiante y verificar el cumplimiento de la iniciativa cuyo propósito es favorecer el desarrollo de una cultura digital.</t>
  </si>
  <si>
    <t>Falta construir el procedimiento de pasantias y practicas profesionales de los estudiantes en la División TIC</t>
  </si>
  <si>
    <t>Construir un procedimiento que permita evaluar el impacto de trabajo realizado por el estudiante.</t>
  </si>
  <si>
    <t>Gestionar mesas de trabajo para la construcción del procedimiento</t>
  </si>
  <si>
    <t xml:space="preserve">I seguimiento 2025:
Acta del 26/06/2025 sin TRD, Tema: Producción Procedimiento practicas profesionales y pasantias
Acta del 9/07/2025 sin TRD, Tema: Procedimiento practicas profesionales y pasantias
PDF "Informe Implementación Procedimiento Prácticas y Pasantías en la División TIC"
</t>
  </si>
  <si>
    <t>I seguimiento 2025:
Las actas presentadas evidencian la realización de mesas de trabajo tendientes a la construcción del procedimiento. aunque estas no permiten verificar de manera clara el levantamiento de información ni las actividades identificadas durante dichas sesiones. Sin embargo en el "Informe Implementación Procedimiento Prácticas y Pasantías en la División TIC" identifican actividades claras para su construcción.
Se asigna un avance del 100% al verificar el cumplimiento del indicador asociado a la actividad. Se recomienda que la documentación de las actas incluya una descripción más detallada de los temas abordados en las mesas de trabajo, con el fin de facilitar el seguimiento y la trazabilidad de los compromisos.</t>
  </si>
  <si>
    <t>Establecer formalmente el procedimiento.</t>
  </si>
  <si>
    <t>Procedimiento establecido</t>
  </si>
  <si>
    <t>Documento del Procedimiento</t>
  </si>
  <si>
    <t xml:space="preserve">
I seguimiento 2025:
Prácticas Profesionales y Pasantías en la División TIC, código  PA-GA-5.3-PR-19, v1 del 22/07/2025</t>
  </si>
  <si>
    <t>I seguimiento 2025:
Se evidencia la documentación y publicación del procedimiento "Prácticas Profesionales y Pasantías en la División TIC", código  PA-GA-5.3-PR-19, v1 del 22/07/2025, el cual da cumplimiento al indicador definido para la actividad, en consecuencia, se asigna un avance del 100%.</t>
  </si>
  <si>
    <t>Socializar el procedimiento</t>
  </si>
  <si>
    <t>procedimiento socializado</t>
  </si>
  <si>
    <t>I seguimiento 2025:
Acta del 17/07/2025 sin TRD, Tema: Socialización Procedimiento monitorias practicas profesionales y pasantias
Acta del 18/07/2025 sin TRD, Tema: Procedimiento practicas profesionales y pasantias
Acta del 31/07/2025 sin TRD, Tema: Procedimiento practicas profesionales y pasantias</t>
  </si>
  <si>
    <t>I seguimiento 2025:
El acta del 17/07/2025 registra la socialización del procedimiento con los coordinadores de la División. Por su parte, el acta del 18/07/2025 documenta una reunión con la jefatura de la División, en la cual se realizaron ajustes al procedimiento. Con acta del 31/07/2025 se evidencia la socialización del procedimiento con los ajustes propuestos.
Se asigna un avance del 100%.</t>
  </si>
  <si>
    <t>Implementar el procedimiento</t>
  </si>
  <si>
    <t>procedimiento implementado</t>
  </si>
  <si>
    <t xml:space="preserve"> l) Debilidades en la racionalización de trámites debido a que las mejoras obedecieron a la actualización de procedimientos, teniendo en cuenta que la iniciativa busca facilitar a los ciudadanos su interacción con las entidades públicas y optimizar la labor del Estado, por lo que se hace necesario revisar la redacción del alcance de la iniciativa propuesta en este componente.</t>
  </si>
  <si>
    <t>Inadecuada formulación de la iniciativa en la racionalización y estandarización de trámites</t>
  </si>
  <si>
    <t>Formular y/o actualizar la iniciativa</t>
  </si>
  <si>
    <t>Gestionar mesas de trabajo entre las dependencias involucradas</t>
  </si>
  <si>
    <t>Para el seguimiento para el corte 2024, la División de Tecnología de la Información y comunicaciones TIC,  mediante oficio 5.3-55.6/060 del 30/01/2025, presenta:
Acta de reunión No 2.4-3.58/100 17/09/2024, No 2.4-3.58/116 04/10/2024, No 2.4-3.58/124 30/10/2024, No 5.3-3/125  25/09/2024, No 2.4-3.58/134 19/11/2024, No 2.4-3.58/139 29/11/2024, 2.4-3.58/167 11/11/2024, cada una con su registro de asistencia.
I seguimiento 2025:
Acta No. 24-3.58/33 del 14/03/2025, con registro de asistencia 
Acta No. 2.4-3.58/043 del 14/05/2025</t>
  </si>
  <si>
    <t>Se evidencia la realización de mesas de trabajo con direfentes dependencias de la Unversidad con el fin de actualizar y/o modificar procedimientos, solo el acta 125 y 167 de 2024 evidencia temas correspondientes a a Racionalización de Tramites. 
Se asigna el 50% de avance.
I seguimiento 2025:
La información documentada en las actas permite evidenciar las mesas de trabajo realizadas con el fin de analizar y consolidar los criterios de evaluación para la unificación y/o eliminación de trámites.
Se asigna el 50% de avance para el periodo, consolidando el 100% final.</t>
  </si>
  <si>
    <t>Apoyar el análisis y la definición de los trámites a racionalizar</t>
  </si>
  <si>
    <t>Trámites analizados y definidos</t>
  </si>
  <si>
    <t>Registros de trámites definidos</t>
  </si>
  <si>
    <t>I seguimiento 2025:
Acta No. 24-3.58/33 del 14/03/2025 con registro de asistencia 
Acta No. 2.4-3.58/043 del 14/05/2025</t>
  </si>
  <si>
    <t>I seguimiento 2025:
Con el acta 33 del 14/03/2025 relaciona 7 tramites a dar de baja, la unificación de 2 tramites, e iniciar con la revisión, mejoramiento y actualización de 13 tramites. 
El acta 043 del 14/05/2025, define 12 tramites a racionalizar y publicar en la plataforma SUIT
Se asigna el 100% de avance, al evidenciar el cumplimiento del indicador.</t>
  </si>
  <si>
    <t>Socializar los trámites definidos con las dependencias involucradas</t>
  </si>
  <si>
    <t>Trámites socializados</t>
  </si>
  <si>
    <t xml:space="preserve">I seguimiento 2025:
Acta No. 24-3.58/033 del 14/03/2025 con registro de asistencia 
Acta No. 2.4-3.58/043 del 14/05/2025 on registro de asistencia </t>
  </si>
  <si>
    <t>I seguimiento 2025:
El registro de asistencia del 14/03/2025, evidencia la participación de las siguientes dependencias: OPDI, Centro de Posgrados, OCI, DARCA, División TIC´s, donde se socializa la consolidación de los tramites a racionalizar.
El acta No. 2.4-3.58/043 del 14/05/2025 que define los tramites a publicar en la plataforma SUIT, participantes DARCA, TIS´s, OPDI.
Se asigna el 100% de avance.</t>
  </si>
  <si>
    <t xml:space="preserve">Gestionar los procesos para la racionalización del trámite </t>
  </si>
  <si>
    <t>Procesos gestionados</t>
  </si>
  <si>
    <t>Registros de los trámites racionalizados</t>
  </si>
  <si>
    <t>II seguimiento 2025:
Con oficio No. 5.3-55.6/019 del 23/01/2026, la División TIC presenta: Diez (10) documentos en formatos word y pdf, en los que se encuentran los procedimientos y sus respectivos modelados corrspondientes a: Matrícula a Estudiantes Regulares de Posgrado, Código: PM-FO-4.4-PR-3, V5, Actualización: 21-05-2025. Solicitud de Movilidad Académica para estudiantes de la Universidad del Cauca, Código: PE-GE-2.5-PR-4, V4, Actualización: 13-08-2025. Expedición Duplicado de Diploma, Código: PE-GE-2.1-PR-5, V7 Fecha de Actualización: 31-08-2023. Verificación de Títulos y Expedición de Copias de Acta de Grado, Código: PE-GE-2.1-PR-8, V5, Actualización: 05-08-2025. Matrícula a Estudiantes Regulares de Pregrado, Código: PA-GA-4.2-PR-8, V4, Actualización: 07-05-2025. Proceso Inscripción, Admisión y Matrícula a Estudiantes de Primer Semestre a Programas de Posgrado, Código: PM-FO-4.4-PR-10, V2, Actualización: 05-05-2025. Proceso Inscripción, Admisión y Matrícula a Estudiantes de Primer Semestre a Programas de Pregrado, Código: PE-GA-4.2-PR-11, V5, Actualización: 05-05-2025. Procedimiento de Carnetización, Código: PA-GA-5.3-PR-18, V3, Actualización: 07-02-2025. Solicitud de Reingreso a Programa Académico, Código: PM-FO-4-PR-30, V2, Actualización: 22-04-2025. Cancelación de Matrícula Académica, Código: PM-FO-4-PR-32, V1, Actualización: 07-05-2025. Adicionalmente envían matriz excel denominada "202500514 AVANCE PROYECTO RACIONALIZACIÓN DE TRÁMITES UNICAUCA"</t>
  </si>
  <si>
    <t>II seguimiento 2025:
Se asigna un 100 % de avance, al verificarse la gestión y actualización de los procedimientos para la racionalización de trámites.
No obstante, se sugiere que la matriz en formato Excel denominada “202500514 AVANCE PROYECTO RACIONALIZACIÓN DE TRÁMITES UNICAUCA” sea actualizada de acuerdo con la denominación oficial de los procedimientos, con el fin de que brinde información de fácil acceso, clara y actualizada.</t>
  </si>
  <si>
    <t>Eficacia y eficiencia (100%): La ejecución de la actividad logró cumplir con los objetivos programados, sin embargo, se ejecutó por fuera de los tiempos establecidos.
Gestión (100%): Se evidencia la gestión realizada para la actualización de procedimientos para la racionalización de tramites.
Sin evaluar impacto y efectividad.</t>
  </si>
  <si>
    <t>m) Sin evidencia de la optimización y estandarización de los procesos institucionales para habilitar la mejora continua y compra de los sistemas de información usados por la Universidad; el avance reportado se basa en la actualización de los procedimientos, actividad que debe estar bajo la responsabilidad del líder de cada proceso y del Centro de Gestión de la Calidad y de la Acreditación Institucional.</t>
  </si>
  <si>
    <t xml:space="preserve">Definición inadecuada del alcance para la iniciativa optimización y estandarización de los procesos institucionales </t>
  </si>
  <si>
    <t xml:space="preserve">Reestructurar el alcance de la iniciativa optimización y estandarización de los procesos institucionales </t>
  </si>
  <si>
    <t xml:space="preserve">Realizar mesas de trabajo para reestructurar el  alcance de la iniciativa optimización y estandarización de los procesos institucionales </t>
  </si>
  <si>
    <t xml:space="preserve">Definir el alcance de la iniciativa optimización y estandarización de los procesos institucionales </t>
  </si>
  <si>
    <t>Iniciativas reestructuradas</t>
  </si>
  <si>
    <t>Documento reestructuración de la iniciativa</t>
  </si>
  <si>
    <t>II Seguimiento 2025:
Con oficio No. 5.3-55.6/019 del 23/01/2026, la División TIC presenta 
Archivo en formato PDF denominado "Informe de Cierre Procedimientos 2024"
Archivo en formato PDF denominado "Informe Estandarizacion de Procedimientos - I semestre 2025"
Archivo en formato PDF denominado "Informe Estandarizacion de Procedimientos - II semestre 2025"
formato Word denominado "Proyecto de Estandarización de PPAA"</t>
  </si>
  <si>
    <t>II Seguimiento 2025:
Revisadas las evidencias, se identifica que el primer documento corresponde a un oficio fechado el 07/02/2025 (sin TRD), dirigido al Profesional Especializado de la División de las TIC, en el cual se reporta el avance en la estandarización de procedimientos y el cierre de la actividad.  En los documentos posteriores se evidencian, de manera más detallada, los avances realizados y el procedimiento desarrollado para tal fin, tanto del primer como del segundo semestre de 2025.
Teniendo en cuenta que los documentos enviados evidencian la ejecución de la actividad planteada inicialmente en la hoja de ruta del PETI, se asigna el 100% de avance para la actividad.</t>
  </si>
  <si>
    <t>Monitorear  la inicitiva optimización y estandarización de los procesos institucionales, con su nuevo alcance</t>
  </si>
  <si>
    <t>Iniciativa monitoreada</t>
  </si>
  <si>
    <t>Registros de monitoreo de la iniciativa</t>
  </si>
  <si>
    <t>II Seguimiento 2025:
Con oficio No. 5.3-55.6/019 del 23/01/2026, la División TIC presenta documento en formato Excel denominado "Consolidado  Estandarización de Procesos y Procedimientos"</t>
  </si>
  <si>
    <t>II Seguimiento 2025:
En la evidencia enviada se encuentra matriz excel con la información correspondiente a Dependencia, vigencia, procedimiento (Código y nombre), estado del procedimiento, observaciones y enlace de la carpeta drive con las evidencias.
De lo anterior, la OCI evidencia el monitoreo de la iniciativa y se asigna el 100% de avance para la actividad.</t>
  </si>
  <si>
    <t>n) Sin evidencia de los registros de la identificación de los datos a publicar por la Universidad en el portal de Datos abiertos y en su portal web, lo que genera incumplimiento del objetivo para la iniciativa planteada.</t>
  </si>
  <si>
    <t>Falta de un plan que integre a las dependencias resposables del procesos de identificación y publicación de Datos Abiertos</t>
  </si>
  <si>
    <t>Apoyo en la identificación de los datos abiertos a publicar y su publicación en el portal web</t>
  </si>
  <si>
    <r>
      <t>Realizar</t>
    </r>
    <r>
      <rPr>
        <sz val="12"/>
        <color rgb="FF000000"/>
        <rFont val="Arial Narrow"/>
        <family val="2"/>
      </rPr>
      <t xml:space="preserve"> mesas de trabajo entre la Oficina de Planeación y Desarrollo Institucional y la Divisón TIC </t>
    </r>
  </si>
  <si>
    <t>Mesas de trabajo realizadas  entre la OPDI y la División TIC</t>
  </si>
  <si>
    <t>II seguimiento 2025:
Con oficio No. 5.3-55.6/019 del 23/01/2026, la División TIC presenta:
Acta No. 5.3-3.58/81 del 13 de agosto de 2025, asunto: Información ITA - Datos abiertos, con su respectivo listado de asistencia.
Acta del 23 de septiembre de 2025 (Sin TRD), asunto: Datos Abiertos, con su respectivo listado de asistencia.</t>
  </si>
  <si>
    <t>II seguimiento 2025:
Se asigna un 100 % de avance, al verificar la realización de mesas de trabajo realizadas entre la OPDI y la División TIC respecto a la identificación de datos abiertos a publicar. 
Sin embargo, se recomienda que la documentación de las actas incluya una descripción más detallada de los temas abordados en las mesas de trabajo, con el fin de facilitar el seguimiento y la trazabilidad de los compromisos y hallazgos</t>
  </si>
  <si>
    <t>Eficacia y eficiencia (100%): La ejecución de la actividad logró cumplir con los objetivos programados, en los tiempos establecidos.
Gestión (100%): Se evidencia la realización de las mesas de trabajo entre las dependencias involucradas.
Sin evaluar impacto y efectividad.</t>
  </si>
  <si>
    <t>Identificar los tipos de datos a publicar</t>
  </si>
  <si>
    <t>Tipos de datos identificados</t>
  </si>
  <si>
    <t>Registro de los datos identificados</t>
  </si>
  <si>
    <t>II seguimiento 2025:
Con oficio No. 5.3-55.6/019 del 23/01/2026, la División TIC presenta: Oficio No. 2.4-55.6/901 del 4 de diciembre de 2025, asunto: Datos abiertos definidos para publicar</t>
  </si>
  <si>
    <t>II seguimiento 2025:
Se asigna el 100% de avance para la actividad, teniendo en cuenta que dentro del oficio remitido por la Oficina de Planeación y Desarrollo Institucional a la División de Tecnologias de la Información y las Comunicaciones se definen 7 módulos para públicar en el portal de datos abiertos y en el portal web institucional, con el fin de dar cumplimiento a la normatividad vigente.</t>
  </si>
  <si>
    <t>Eficacia y eficiencia (95%): La ejecución de la actividad logró cumplir con los objetivos programados, fuera de los tiempos establecidos.
Gestión (100%): Se evidencia la definición de módulos a publicar, con el fin de cumplir con la normatividad vigente.
Sin evaluar impacto y efectividad.</t>
  </si>
  <si>
    <t>Definir cronograma de recepción y publicación de los datos abiertos</t>
  </si>
  <si>
    <t>Cronograma de recepción  y publicación establecido</t>
  </si>
  <si>
    <t>Registro del cronograma establecido y publicación de los datos abiertos</t>
  </si>
  <si>
    <t>II seguimiento 2025:
Con oficio No. 5.3-55.6/019 del 23/01/2026, la División TIC presenta:
Archivo excel denominado "Cronograma Publicacion Datos abiertos 2026"
Oficio No. 5.3-55.6/029 del 4 de febrero de 2026, asunto Justificación a literales de algunas observaciones del Plan de Mejoramiento del PETI</t>
  </si>
  <si>
    <t>II seguimiento 2025:
Al revisar el “Cronograma Publicación Datos Abiertos 2026”, se evidencia que únicamente se ha programado el cronograma para cuatro (4) de los siete (7) módulos definidos para la publicación. 
Mediante Oficio No. 5.3-55.6/029 del 4/02/2026, la División TIC aclara que: "En el oficio remitido por la Oficina de Planeación y Desarrollo Institucional se incluyó un listado consolidado de información que agrupa distintos tipos de requerimientos institucionales. No obstante, es importante precisar que no todos los ítems relacionados corresponden a conjuntos de datos a publicar en el portal de Datos Abiertos.
En este sentido, los ítems 1, 2 y 3 del listado (Índice de información clasificada y reservada, Activos
de Información y Esquemas de Publicación) corresponden a obligaciones asociadas al cumplimiento
del Índice de Transparencia y Acceso a la Información (ITA) y del Modelo Integrado de Planeación y
Gestión (MIPG), por lo cual no son objeto de publicación en el portal de Datos Abiertos."
Con lo anterior, la OCI asigna el 100% de avance para la actividad.</t>
  </si>
  <si>
    <t>VICERRECTORÍA ACADEMICA</t>
  </si>
  <si>
    <t>Dora Chavez - Doris Muñoz</t>
  </si>
  <si>
    <t>INFORME NO.2.6-27.13/26 DE 2024 EVALUACIÓN A LA VINCULACIÓN PROFESORES TEMPORALES</t>
  </si>
  <si>
    <t>Reformulación</t>
  </si>
  <si>
    <t>Mediante oficio 4-55.6/053 22/01/2026 Respuesta de evidencias 2025-I</t>
  </si>
  <si>
    <t>Autoevaluación</t>
  </si>
  <si>
    <t>1: Misión, Proyecto Institucional y de Programa</t>
  </si>
  <si>
    <t>Semanal</t>
  </si>
  <si>
    <t>Factor</t>
  </si>
  <si>
    <t>Evaluación de Pares</t>
  </si>
  <si>
    <t>2: Estudiantes</t>
  </si>
  <si>
    <t>Recursos Físicos</t>
  </si>
  <si>
    <t>Hallazgo</t>
  </si>
  <si>
    <t xml:space="preserve">No conformidad </t>
  </si>
  <si>
    <t>3: Profesores</t>
  </si>
  <si>
    <t>Recursos Financieros</t>
  </si>
  <si>
    <t>Oportunidad de Mejora</t>
  </si>
  <si>
    <t>1. Para el 95,7% de la muestra de profesores temporales revisados en las nueve facultades no se encontró soportes suficientes que permitieran evidenciar la identificación y distribución de labor acorde a las necesidades académicas, conforme lo establece los lineamientos definidos por la Vicerrectoría Académica; observando una debilidad en la aplicación de los procedimientos internos, PM-FO-4-PR-1 versión 10 del 29/07/2020, Circulares de la Vicerrectoría Académica vigencias 2023 y Resolución Vicerrectoría Académica 638 de 2023 que establecen: “Estudio y solicitud de necesidades académicas a los departamentos y fija como Responsable(s): Decana (os), Coordinadores de programa de pregrado y programas transversales”.
2. Debilidades en la aplicación de los criterios de selección definidos en el formato de acta PM-FO-4-FOR-59 Versión 3 del 9/03/2023, en cuanto a: Definición del Perfil o perfiles requeridos según la necesidad académica, Consultar Banco de Aspirantes y revisar perfiles postulados al periodo a vincular, Calificación de hoja de vida, Entrevista, Selección de los profesores a solicitar vinculación; no se presenta información suficiente del proceso adelantado por las diferentes unidades académicas, lo que puede ocasionar perdida de objetividad del ejercicio.</t>
  </si>
  <si>
    <t>Falta de aplicar de manera rigurosa los procedimientos establecidos en PM-FO-4-PR-1 Asignación, Verificación y Aprobación de Labor Académica y PM-FO-4-PR-5 Aval Profesores Ocasionales y Catedráticos, especialmente en la aplicación de los numerales detallados en el PM-FO-4-FOR-59 Acta de Selección de Profesores Temporales (Numeral 3. Definición del Perfil o perfiles requeridos según la necesidad académica (Nivel Académico, Énfasis o Formación Particular y Experiencia))</t>
  </si>
  <si>
    <t>El Jefe de Departamento debe llevar al Comité de selección de temporales los perfiles requeridos para cubrir las necesidades académicas solicitadas por las coordinaciones de programas académicos, y el Comité de Selección debe desarrollar de manera rigurosa los numerales detallados en el PM-FO-4-FOR-59 Acta de Selección de Profesores Temporales ( Numeral 3. Definición del Perfil o perfiles requeridos según la necesidad académica (Nivel Académico, Énfasis o Formación Particular y Experiencia))</t>
  </si>
  <si>
    <t>Aplicar de manera rigurosa los procedimientos establecidos en PM-FO-4-PR-1 Asignación, Verificación y Aprobación de Labor Académica, PM-FO-4-PR-5 Aval Profesores Ocasionales y Catedráticos y la Resolución VRA de Planeación de labor en la cual se establece el cronograma, actividades y responsables en la planeación de la labor profesoral por periodo académico. De igual manera los formatos relacionados a los mismos.</t>
  </si>
  <si>
    <t>Actas del proceso de selección de profesores temporales debidamente diligenciadas (PM-FO-4-FOR-59 Acta de Selección de Profesores Temporales y Actas de reunión de reunión de departamento)</t>
  </si>
  <si>
    <t>Jefes de Departamento</t>
  </si>
  <si>
    <t>Actas</t>
  </si>
  <si>
    <t>II Semestre 2025
Mediante oficio No 4-55.6/053 del 22/01/2026, remite la matriz de seguimiento del plan de mejoramiento diligenciada.  
Comunicaciòn electrònico del 21/03/2025., dirigida a las nueve facultades.
PM-FO-4-PR-1 Asignación, Verificación y Aprobación de Labor Académica
PM-FO-4-PR-5 Aval ProfesoresOcasionales y Catedráticos
Resolución VRA de Planeación de labor profesoral
Herramienta tecnológica para la vinculación de profesores temporales
Gestión Documental TRD de cada unidad académica
PM-FO-4-FOR-59 Acta de Selección de Profesores Temporales.
Oficios de solicitud de subsanación:
No 4-31/179 13/05/2025 Facultad de Ciencias de la Salud
No 4-31/209 15/05/2025 Facultad de Ingenieria Civil
No 4-31/196, 14/05/2025 Facultad de Ingeneria Electrònico y Telecomunicaciones
No4-31/378, 05/09/2025 Facultad de Ciencias Humanas y Sociales
No 4-31/486 05/11/2025 Facultad de Artes.</t>
  </si>
  <si>
    <t>Evaluación Externa ICONTEC</t>
  </si>
  <si>
    <t>4: Procesos Académicos</t>
  </si>
  <si>
    <t>Cerrado</t>
  </si>
  <si>
    <t>3. Los responsables definidos para la identificación de necesidades académicas en los lineamientos internos difieren entre la Resolución, los procedimientos y circulares; evidenciando que no se unifica dicho criterio en la expedición de lineamientos en los diferentes periodos académicos, lo que puede generar incertidumbre en su ejecución, responsabilidad y puntos de control a evidenciar (Oficios o actas).
5. Los criterios para la presentación de hoja de vida y sus actualizaciones no son claros  por cuanto:
• El procedimiento Asignación, Verificación y Aval de Labor Académica PM-FO-4-PR-1 versión 12 del 09/03/2023 en la actividad 6, describe que se envía al Consejo de Facultad la solicitud de docentes temporales especificando el tipo de vinculación y se anexa “formato único de hoja de vida del profesor, si es nuevo…”, sin incluir criterios para la actualización de las hojas de vida.
• El procedimiento Aval Profesores Ocasionales y Catedráticos PM-FO-4-PR-5, versión 15 del 15/03/2023 en la actividad 2, indica que para la solicitud formal a la Vicerrectoría Académica se debe anexar las hojas de vida y/o sus actualizaciones.</t>
  </si>
  <si>
    <t>No coherencia de la descripción de los responsales de la actividades descrita en la observación</t>
  </si>
  <si>
    <t>Actualización de los procedimientos PM-FO-4-PR-1 Asignación, Verificación y Aprobación de Labor Académica y PM-FO-4-PR-5 Aval Profesores Ocasionales y Catedráticos y  Resolución VRA de Planeación de labor</t>
  </si>
  <si>
    <t>Actualización y armonización de Responsables en las normas que soportan la vinculación de temporales</t>
  </si>
  <si>
    <t>Procedimiento PM-FO-4-PR-1 Asignación, Verificación y Aprobación de Labor Académica actualizado</t>
  </si>
  <si>
    <t xml:space="preserve">Vicerrector (a) Académica </t>
  </si>
  <si>
    <t xml:space="preserve">PM-FO-4-PR-1 Asignación, Verificación y Aprobación de Labor Académica </t>
  </si>
  <si>
    <t xml:space="preserve">II Semestre 2025
Mediante oficio No 4-55.6/053 del 22/01/2026, remite la matriz de seguimiento de plan de mejoramiento diligenciada.  
4-4.12 Resoluciòn VRA 146 DE 2025 
4-4.12 Resoluciòn VRA 452 DE 2025 
PM-FO-4-PR-1 V:14 30/05/2025. Asignaciòn, Verificaciòn y aprobaciòn de Labor Acadèmica 
PM-FO-4-PR-5 V:17 30/05/2025  Aval Profesores Ocasionales y Catedraticos .
Oficio 4-31/248 9/06/2025
Correo de Socializaciòn procedimientos y formatos
</t>
  </si>
  <si>
    <t xml:space="preserve">
Conclusión – Seguimiento OCI 2025-II
Del seguimiento efectuado se constata la actualización y armonización de los responsables en la normatividad que soporta la vinculación de profesores temporales. En particular, se evidencia la expedición de las Resoluciones VRA 146 de 2025 y VRA 452 de 2025, mediante las cuales se definen y ajustan el cronograma, las actividades y los responsables para la planeación de la labor profesoral correspondiente a los periodos académicos 2025-II y 2026-I.
De igual manera, se verifica la actualización de los procedimientos PM-FO-4-PR-1 Asignación, Verificación y Aprobación de Labor Académica (versión 14 del 30/05/2025) y PM-FO-4-PR-5 Aval de Profesores Ocasionales y Catedráticos (versión 17 del 30/05/2025), su socialización a las nueve facultades mediante el oficio 4-31/248 del 09/06/2025,  PA-GA-5.1-FOR-45 Revisión de requisitos para vinculación docente, con visado del Jefe de Departamento, Decano y Vicerrectoría Académica a través del aplicativo SIMCA.
En consecuencia, la actividad se considera cumplida, toda vez que las evidencias demuestran actualización normativa, definición clara de responsables y comunicación institucional efectiva. La OCI determina un avance del 100 % </t>
  </si>
  <si>
    <t>Servicio No Conforme</t>
  </si>
  <si>
    <t>6: Investigación, Innovación y Creación Artística y Cultural</t>
  </si>
  <si>
    <t>Recursos Financieros, Talento Humano</t>
  </si>
  <si>
    <t>Procedimiento PM-FO-4-PR-5 Aval Profesores Ocasionales y Catedráticos actualizado</t>
  </si>
  <si>
    <t>PM-FO-4-PR-5 Aval Profesores Ocasionales y Catedráticos</t>
  </si>
  <si>
    <t xml:space="preserve">II Semestre 2025
La Vicerrectoria Academica, mediante oficio 4-55.6/053 del 22/01/2026, da respuesta a los avances realizados:
4-4.12 Resoluciòn VRA 146 DE 2025 
4-4.12 Resoluciòn VRA 452 DE 2025 
PM-FO-4-PR-1 
PM-FO-4-PR-5 
Oficio 4-31/248 9/06/2025.
Correo de Socializaciòn procedimientos y formatos
</t>
  </si>
  <si>
    <t xml:space="preserve">Conclusión – Seguimiento OCI 2025-II
Con base en el análisis integral de las evidencias suministradas, se concluye que la Vicerrectoría Académica dio cumplimiento a la actividad orientada a la actualización y armonización de los responsables definidos en la normativa que regula la vinculación de profesores temporales. En este sentido, se verificó la expedición de las Resoluciones VRA 146 de 2025 y VRA 452 de 2025, mediante las cuales se establecen y actualizan el cronograma, las actividades y los responsables para la planeación de la labor profesoral correspondientes a los periodos académicos 2025-II y 2026-I, respectivamente.
De igual forma, se constató la actualización de los procedimientos PM-FO-4-PR-1 Asignación, Verificación y Aprobación de Labor Académica (versión 14 del 30/05/2025) y PM-FO-4-PR-5 Aval de Profesores Ocasionales y Catedráticos (versión 17 del 30/05/2025), así como su debida socialización a las nueve facultades mediante el oficio 4-31/248 del 09/06/2025, lo cual evidencia la formalización, comunicación y disponibilidad institucional de los ajustes normativos realizados.
En consecuencia, el indicador asociado se considera cumplido, toda vez que las evidencias revisadas demuestran la actualización de la normativa aplicable, la definición clara de responsables y la difusión oportuna de los procedimientos vigentes. La OCI determina un avance del 100 % 
</t>
  </si>
  <si>
    <t>Auditoría Externa CGR</t>
  </si>
  <si>
    <t>7: Bienestar Institucional</t>
  </si>
  <si>
    <t>7 . 9</t>
  </si>
  <si>
    <t xml:space="preserve">Resolución VRA de Planeación de labor armonizado </t>
  </si>
  <si>
    <t>Resolución VRA de Planeación de labor</t>
  </si>
  <si>
    <t xml:space="preserve">
II Semestre 2025
La Vicerrectoria Academica, mediante oficio 4-55.6/053 del 22/01/2026, da respuesta a los avances realizados:
4-4.12 Resoluciòn VRA 146 DE 2025 
4-4.12 Resoluciòn VRA 452 DE 2025</t>
  </si>
  <si>
    <t xml:space="preserve">Conclusión – Seguimiento OCI 2025-II
Con fundamento en las Resoluciones VRA 146 de 2025 y VRA 452 de 2025, se realizó la actualizaciòn y la armonización de la normativa asociada a la planeación de la labor profesoral. En particular, la Resolución VRA 146 de 2025 modificó parcialmente el artículo 1 de la Resolución VRA 128 de 2025, estableciendo el cronograma, las actividades y los responsables para la vinculación de profesores temporales correspondientes al periodo académico 2025-II. De igual manera, la Resolución VRA 452 de 2025 definió el cronograma, las actividades y los responsables para el periodo académico 2026-I.
En consecuencia, se evidencia la coherencia y alineación de las resoluciones VRA relacionadas con la planeación de la labor profesoral, dando cumplimiento a la actividad objeto de seguimiento. 
La OCI da un avance del 100%. </t>
  </si>
  <si>
    <t>9: Impacto de los Egresados en el Medio</t>
  </si>
  <si>
    <t>4. Debilidades en la aplicación de los lineamientos para las solicitudes de vinculación, por cuanto no se suscriben exclusivamente por los Decanos, de otra parte, las Facultades no se especifica adecuadamente las novedades en las solicitudes, no se evidencia el formato PA-GA-5.1-FOR-45, no se adjuntan soportes de autorización de notificación de los actos administrativos suscritas por los profesores temporales.</t>
  </si>
  <si>
    <t>Inexistencia de una herramienta sistematizada que permita la trazabilidad y unificación en la solicitud de vinculación de profesores temporales</t>
  </si>
  <si>
    <t>Herramienta Tecnológica  que permita la trazabilidad  y unificación en la solicitud de vinculación de profesores temporales</t>
  </si>
  <si>
    <t>Diseño y puesta en marcha de una herramienta  que permita la trazabilidad  y unificación en la solicitud de vinculación de profesores temporales</t>
  </si>
  <si>
    <t>Herramienta Tecnológica Solicitud vinculación temporales</t>
  </si>
  <si>
    <t>Vicerrector (a) Académica</t>
  </si>
  <si>
    <t>Sistema en funcionamiento</t>
  </si>
  <si>
    <t>II Semestre 2025
La Vicerrectoria Academica, mediante oficio 4-55.6/053 del 22/01/2026, da respuesta a los avances realizados:
Capacitaciòn a la plataforma de funcionamiento http://192.168.42.175/temporales/index.html.
Registro de asistencia capacitaciòn herramienta http://192.168.42.175/temporales/index.html.</t>
  </si>
  <si>
    <t>Conclusión – Seguimiento OCI 2025-II
La  OCI verificó que la herramienta tecnológica para la solicitud de vinculación de profesores temporales se encuentra implementada, operativa y disponible, conforme al enlace dispuesto por la Vicerrectoría Académica con los lineamientos institucionales vigentes.
Así mismo, se revisaron los registros de asistencia correspondientes a las jornadas de capacitación realizadas los días 17 y 21 de marzo de 2025,  la participación de las Facultad de Educaciòn / Facultad de Ciencias Agrarias/ Facultad de Salud / Facultad de Ingenieria Electrònica / Facultad de Artes/ Facultad de Derecho, lo cual da cuenta de las acciones adelantadas para la socialización y apropiación de la herramienta por parte de las unidades académicas.  En consecuencia, se evidencia el cumplimiento del indicador.
 La OCI da un avance del 100%.</t>
  </si>
  <si>
    <t>10: Recursos Físicos y Financieros</t>
  </si>
  <si>
    <t>10 8</t>
  </si>
  <si>
    <t>6. Debilidades en la información de las historias laborales de los profesores temporales, en la mayoría de los casos no se encuentran hojas de vida actualizadas o en el formato SIGEP, igualmente, no se evidencian los actos administrativos de vinculación (Resolución Rectoral), formato de Revisión de Requisitos para Vinculación Docente (PA-GA-5.1-FOR 45), entre otros documentos.</t>
  </si>
  <si>
    <t>Ausencia de un proceso unificado y organizado para la actualización, verificación, gestión y archivo de la documentación de los profesores temporales, ocasionada por la falta de controles internos eficientes, desconocimiento de los procedimientos, y una gestión deficiente en la recopilación y almacenamiento de las historias laborales.</t>
  </si>
  <si>
    <t>Fortalecer el monitoreo y control del cumplimiento en la actualización, recopilación y almacenamiento de la documentación relacionada con las historias laborales.</t>
  </si>
  <si>
    <t>Solicitar a las dependencias correspondientes el envío de los soportes completos en los tiempos establecidos.</t>
  </si>
  <si>
    <t>Solicitudes realizadas</t>
  </si>
  <si>
    <t>División de Gestión de Talento Humano</t>
  </si>
  <si>
    <t>Soportes de solicitudes (Oficios)</t>
  </si>
  <si>
    <t>II Semestre 2025
La Vicerrectoria Academica, mediante oficio 4-55.6/053 del 22/01/2026, da respuesta a los avances realizados:
Oficio 4-31/616 del 16/12/2025.</t>
  </si>
  <si>
    <t>Conclusión – Seguimiento OCI 2025-II
Se constata que no se obtuvo respuesta del oficio 4-31/616 16/12/2025 que se dirigio  a la División de Gestión de Talento Humano, que acrediten la implementación de estrategias para la actualización, recolección y organización del archivo de las historias laborales, ni el desarrollo de las demás actividades requeridas en el marco del Plan de Mejoramiento.
En consecuencia, ante la ausencia de evidencias objetivas no se tiene avance.</t>
  </si>
  <si>
    <t>12 , 10</t>
  </si>
  <si>
    <t>7. En algunas historias laborales no se evidenció las Resoluciones de asignación de puntajes para la base salarial (Resolución CIARP) de profesores temporales; de otra parte, los profesores temporales no evidencian los soportes de autorización de notificación de los actos administrativos.</t>
  </si>
  <si>
    <t>Implementar estrategias para la actualización, recolección y organización del archivo de las historias laborales.</t>
  </si>
  <si>
    <t>Historias laborales actualizadas</t>
  </si>
  <si>
    <t>Conclusión – Seguimiento OCI 2025-II
No se evidencia respuesta del oficio 4-31/616 16/12/2025 dirigido a la División de Gestión de Talento Humano, que acrediten la implementación de estrategias para la actualización, recolección y organización del archivo de las historias laborales, ni el desarrollo de las demás actividades requeridas en el marco del Plan de Mejoramiento, cuya respuesta se requeria hasta el 24/12/2025. 
En consecuencia, ante la ausencia de evidencias objetivas y verificables que permitan constatar la ejecución de la actividad, no se tiene avance.</t>
  </si>
  <si>
    <t xml:space="preserve">8. Para la vigencia 2024, se evidenció la aplicación de controles por parte de la división de Gestión de Talento Humano para la legalización de vinculación de profesores temporales, que han minimizado el número de pendientes, sin embargo, para la vigencia 2023 se presentaron procesos de conciliación por la no legalización oportuna de la vinculación, lo que evidencia debilidad en los controles aplicados por parte de los jefes y coordinadores de los departamentos que no verifican que los profesores hayan realizado el cargue de los documentos para la legalización de su vinculación, antes de iniciar labores. </t>
  </si>
  <si>
    <t>Falta de una directriz institucional que delimite de manera precisa el rol de los Jefes de Departamento  y Coordinadores de Programa en el seguimiento y control del cumplimiento del proceso de legalización de las vinculaciones.</t>
  </si>
  <si>
    <t>Formular e implementar una directriz institucional que defina las funciones y responsabilidades específicas de los Jefes de Departamento y Coordinadores de Programa  en el proceso de verificación de la  legalización de vinculaciones, antes de iniciar las actividades.</t>
  </si>
  <si>
    <t>Formular directriz que defina las funciones y responsabilidades de Jefes de Departamento  y Coordinadores de Programa  que tiene relación con el control y seguimiento de la legalización de docentes temporales.</t>
  </si>
  <si>
    <t>Directriz formulada</t>
  </si>
  <si>
    <t>Herramienta</t>
  </si>
  <si>
    <t>22/01/2026</t>
  </si>
  <si>
    <t>Conclusión – Seguimiento OCI 2025-II
Sin avance para esta actividad</t>
  </si>
  <si>
    <t>Socialización del proceso de legalización de la vinculación.</t>
  </si>
  <si>
    <t>Proceso socializado</t>
  </si>
  <si>
    <t>División de Gestión de Talento Humano
Vicerrectoría Académica</t>
  </si>
  <si>
    <t>Registros de implementación (reportes, correos)</t>
  </si>
  <si>
    <t>Realizar la verificación de la legalización de la vinculación</t>
  </si>
  <si>
    <t>Verificaciones realizadas</t>
  </si>
  <si>
    <t>División de Gestión de Talento Humano
Decanos
Jefes de Departamento
Coordinadores de programa</t>
  </si>
  <si>
    <t>Documento con directrices establecidas (formato, circular, Resolución, Instructivo)</t>
  </si>
  <si>
    <t>II Semestre 2025
La Vicerrectoria Academica, mediante oficio 4-55.6/053 del 22/01/2026, da respuesta a los avances realizados:
Oficio 4-31/616 del 16/12/202025.</t>
  </si>
  <si>
    <t xml:space="preserve">9. Se revisó las Tablas de Retención Documental, PE-GE-2.1.2-OD-4, versión: 6 del 22/12/2023, evidenciando que para los Departamentos no se han definido series y subseries para las actas de selección de profesores temporales. Lo anterior, afecta la gestión documental de los soportes del proceso de selección de profesores temporales por los Departamentos.  </t>
  </si>
  <si>
    <t>Departamentos sin series y subseries para las actas de selección de profesores temporales.</t>
  </si>
  <si>
    <t>Gestión por parte de la Vicerrectoría Académica ante las Jefaturas de departamento para éstas realicen la solicitud de las series y subseries requeridas para gestión documental del proceso de vinculación de profesores temporales.</t>
  </si>
  <si>
    <t>Enviar oficio a las Jefaturas de Departamento, para éstas realicen la solicitud de las series y subseries requeridas para gestión documental del proceso de vinculación de profesores temporales.</t>
  </si>
  <si>
    <t xml:space="preserve">Oficio </t>
  </si>
  <si>
    <t>II Semestre 2025, la Vicerrectoria Academica, mediante oficio 4-55.6/053 del 22/01/2026, da respuesta a los avances del PM, así:
Oficio 4-31/120 21/03/2025.</t>
  </si>
  <si>
    <t>Conclusión – Seguimiento OCI 2025-II
Se evidencia oficio No 4-31/120 21/03/2025 dirigido a las nueve facultades para el proceso de gestiòn documental  especificamente en la aplicaciòn de las TRD, la implementaciòn de acciones de mejora para cumplir de manera rigurosa con lo establecido en los procedimientos y con lo relacionado del 
 Plan de Mejora-Auditoria Interna OCI 2024. 
Se envió oficio a las jefaturas para que éstas realizaran la solicitud de las series y subseries requeridas para gestión documental del proceso de vinculación de profesores temporales. 
La OCI, da un avance a esta actividad del 100%</t>
  </si>
  <si>
    <t xml:space="preserve">Solicitud de asignación de series y subseries requeridas para el proceso de vinculación de profesores temporales </t>
  </si>
  <si>
    <t>Solicitar mediante oficio al Área de Archivo y Gestión Documental, la asignación de series y subseries requeridas para el proceso de vinculación de profesores temporales</t>
  </si>
  <si>
    <t>Ofico</t>
  </si>
  <si>
    <t>Conclusión – Seguimiento OCI 2025-II
. 
 La Vicerrectoria Academica, se emito oficio para las nueve facultades para el proceso de gestiòn documental  especificamente en la aplicaciòn de las TRD. 
Teniendo en cuenta las solicitudes de vinculación de profesores temporales y la revisión que realiza la Vicerrectoría Académica a las mismas, se evidencia que los departamento ya cuentan con series y subseries para el trámite de este proceso, y los departamentos que no contaban con la TRD, se les notificó mediante oficio para su respetiva gestión y asignación.
 Por este motivo se da un avance del 100%</t>
  </si>
  <si>
    <t>VICERRECTORÍA DE INVESTIGACIONES</t>
  </si>
  <si>
    <t>Mabel, Doris</t>
  </si>
  <si>
    <t>INFORME 2.6-52.18/14 DE 2023, DE EVALUACIÓN A LA GESTIÓN ADMINISTRATIVA Y FINANCIERA DE PROYECTOS DE INVESTIGACIÓN INTERNOS.</t>
  </si>
  <si>
    <t>No están documentados los términos de referencia para elaborar las convocatorias ni los criterios para el control que corresponde ejercer al Comité de Investigaciones a la revisión y aprobación de las propuestas de convocatorias.</t>
  </si>
  <si>
    <t>Los lineamientos internos para la gestión de proyetos internos no incluyen criterios para la formulación de los terminos de referencia de las convocatorias y los controles a tener en cuenta por el Comité de Investigaciones</t>
  </si>
  <si>
    <t>Definir criterios para la presentación de los términos de referencia de las convocatorias internas</t>
  </si>
  <si>
    <t>Incluir en los procedimientos criterios para la presentación de convocatorias internas.</t>
  </si>
  <si>
    <t>Criterios para la presentación de convocatorias incluidos</t>
  </si>
  <si>
    <t>Vicerrector de investigaciones
Apoyo proyectos
Apoyo gestión de calidad</t>
  </si>
  <si>
    <t>Anual</t>
  </si>
  <si>
    <t>Procedimiento actualizado
protocolos</t>
  </si>
  <si>
    <t>La actividad presenta efectividad del 87%, por: 
1. Promedio eficiencia y eficacia: Alcanzó un avance del 100% y cumplió con el tiempo programado después de la reformulación realizada. 
2. Gestión del 80%: Se definieron criterios para la presentación de convocatorias internas 
3. Impacto</t>
  </si>
  <si>
    <t>Visibilizar la aplicación de los criterios para la presentación de convocatorías internas.</t>
  </si>
  <si>
    <t>Criterios para la presentación de convocatorias aplicados</t>
  </si>
  <si>
    <t>Profesional especializado Vicerrectoría de Investigaciones</t>
  </si>
  <si>
    <t>Procedimiento normalizado
Convocatorias</t>
  </si>
  <si>
    <t>5: Visibilidad Nacional e Internacional</t>
  </si>
  <si>
    <t>Recursos Físicos, Recursos Financieros</t>
  </si>
  <si>
    <t>Hallazgo CGR</t>
  </si>
  <si>
    <t>Los procedimientos y formatos no visibilizan los criterios que aplican en la etapa de formulación de proyectos de investigación, a la revisión técnica y presupuestal a cargo de los Departamentos y el Comité de Investigaciones de cada Facultad.</t>
  </si>
  <si>
    <t>Los lineamientos internos para la gestión de proyetos internos no incluyen criterios para la revisión técnica y presupuestal por Departamentos y Comité de Investigaciones de cada facultad</t>
  </si>
  <si>
    <t>Definir y aprobar lineamientos para la gestión de proyectos de investigación internos.</t>
  </si>
  <si>
    <t xml:space="preserve">Definir y aprobar los criterios a aplicar para la revisión de proyectos por el Departamento y Comité de Investigaciones de cada Facultad </t>
  </si>
  <si>
    <t>Criterios para la revisión de proyectos por departamentos y Comités definidos y aprobados</t>
  </si>
  <si>
    <t xml:space="preserve">Documentos que evidencien la inclusión y aprobación de criterios </t>
  </si>
  <si>
    <t>En presentación de las propuestas de proyectos, no se logró determinar la documentación de los requisitos mínimos a presentar por los directores de proyectos, para la revisión por el Departamento y Comité de Investigaciones de cada Facultad, previo registro de la ficha resumen en SIVRI: Ejemplo: Objetivo, alcance, justificación, entre otros</t>
  </si>
  <si>
    <t>Comunicar los criterios para la revisión de proyectos a los interesados</t>
  </si>
  <si>
    <t>Criterios para la revisión de departamentos y Comités comunicados</t>
  </si>
  <si>
    <t>Registros de las comunicaciones realizadas: Correos electronicos, oficios, socializaciones, documentos Lvmen</t>
  </si>
  <si>
    <t>En los lineamientos, procedimientos y formatos no se describe la clasificación y sub-clasificación de los proyectos de investigación, que identifique si los proyectos corresponden a Desarrollo Interno, Convocatorias internas y/o financiación externa (AS N° 015 de 2015 en u Artículo 8)</t>
  </si>
  <si>
    <t xml:space="preserve">En los lineamientos internos no se ha documentado la tipología de proyectos de investigación </t>
  </si>
  <si>
    <t>Definir y aprobar lineamientos para la gestión de proyectos de investigación internos</t>
  </si>
  <si>
    <t>Definir, aprobar e incorporar las tipologías de proyectos internos en los lineamientos institucionales para la gestión de dichos proyectos.</t>
  </si>
  <si>
    <t>Tipologia de proyectos internos definida, aprobada e incorporada en los lineamientos</t>
  </si>
  <si>
    <t>Documentos que evidencien la incorporación de las tipologías de proyectos internos aprobadas</t>
  </si>
  <si>
    <t>La lista de chequeo PM-IV-6.1-FOR-40 Requisitos para Registro de Proyectos de Trabajo de Grado en SIVRI, no establece los criterios para la definición de compromisos asociados a este tipo de proyectos N° 5370, 5140</t>
  </si>
  <si>
    <t>No se encuentran documentados los requisitos mínimos de entrega en proyectos de trabajo de grado</t>
  </si>
  <si>
    <t>Actualizar los formatos para la gestión de proyectos internos</t>
  </si>
  <si>
    <t>Actualizar la lista de chequeo para el registro de proyectos de trabajo de grado, incorporando los requisitos mínimos de entrega establecidos para estos proyectos.</t>
  </si>
  <si>
    <t>Lista de chequeo proyectos de trabajo de grado actualizada</t>
  </si>
  <si>
    <t>Lista de chequeo actualizada, documentos Lvmen.</t>
  </si>
  <si>
    <t>Comunicar lista de chequeo para registro de proyectos de trabajo de grado a los interesados.</t>
  </si>
  <si>
    <t>Lista de chequeo proyectos de trabajo de grado comunicada</t>
  </si>
  <si>
    <t>Registros de las comunicaciones realizadas: Correos electronicos, oficios, o socializaciones</t>
  </si>
  <si>
    <t>Sin evidenciar los lineamientos y criterios para la asignación de los recursos del presupuesto según la clasificación del proyecto definidos en el AS N° 015 del 2015, tampoco se especifican los criterios para la asignación de los recursos en especie y efectivo, para los rubros descritos en el formato PM-IV-6.1-FOR-16.</t>
  </si>
  <si>
    <t>Las convocatorias internas para proyectos definen los rubros a financiar, sin embargo, los criterios para la  la gestión financiera de los proyectos internos de investigación, en lo referente a asignación, modificación, ejecución, seguimiento y control presupuestal no se han documentado</t>
  </si>
  <si>
    <t>Definir y aprobar los lineamientos para la gestión de proyectos de investigación internos</t>
  </si>
  <si>
    <t>Definir y aprobar los criterios para la gestión presupuestal de los proyectos de investigación internos</t>
  </si>
  <si>
    <t>Criterios para la asignación presupuestal definidos y aprobados</t>
  </si>
  <si>
    <t>Documento con criterios para ejecución presupuestal aprobados</t>
  </si>
  <si>
    <t>No están documentados los lineamientos para la gestión financiera de los proyectos internos de investigación, en lo referente a asignación, modificación, ejecución, seguimiento y control presupuestal</t>
  </si>
  <si>
    <t>Comunicar criterios para la asignación presupuestal de los proyectos de investigación internos a la comunidad universitaria</t>
  </si>
  <si>
    <t>Criterios para la asignación presupuestal comunicados</t>
  </si>
  <si>
    <t>Registros de las comunicaciones realizadas: Correos electronicos, oficios y/o socializaciones</t>
  </si>
  <si>
    <t>De los requisitos para el registro de proyectos de desarrollo interno:
• La lista de chequeo PM-IV-6.1-FOR-40 V: 1 del 05/08/2019, refiere formatos sin normalizar en el Sistema de Gestión de la Calidad- Programa LVMEN (PM-IV-6.1-IN-11).
• La matriz PM-IV-6.1-FOR-16 de Presupuesto Global, en la Hoja “A. Presupuesto Global” contiene nota que menciona “los valores totales deben coincidir con los especificados en la ficha resumen del proyecto (PM-IV-6.1-FOR-6)”, que no se encuentra normalizada en el Sistema de Gestión de la Calidad-Programa Lvmen.</t>
  </si>
  <si>
    <t xml:space="preserve">
Los procedimientos y formatos que orientan la operación y gestión de los proyectos de investigación internos se encuentran desactualizados.</t>
  </si>
  <si>
    <t>Definir y actualizar los lineamientos para la gestión de proyectos de investigación internos</t>
  </si>
  <si>
    <t>Elaborar, aprobar y comunicar acto administrativo que establezca directrices y mecanismos de apoyo  para la formulación de proyectos de desarrollo interno</t>
  </si>
  <si>
    <t>Acto administrativo aprobado y socializado</t>
  </si>
  <si>
    <t>Vicerrector de investigaciones
Apoyo jurídico</t>
  </si>
  <si>
    <r>
      <rPr>
        <sz val="14"/>
        <color rgb="FF000000"/>
        <rFont val="Arial Narrow"/>
        <family val="2"/>
      </rPr>
      <t xml:space="preserve">Acto administrativo aprobado
</t>
    </r>
    <r>
      <rPr>
        <sz val="14"/>
        <color rgb="FF92D050"/>
        <rFont val="Arial Narrow"/>
        <family val="2"/>
      </rPr>
      <t xml:space="preserve">
</t>
    </r>
    <r>
      <rPr>
        <sz val="14"/>
        <color rgb="FF000000"/>
        <rFont val="Arial Narrow"/>
        <family val="2"/>
      </rPr>
      <t>Registros de las comunicaciones o socializaciones realizadas</t>
    </r>
  </si>
  <si>
    <t xml:space="preserve">I semestre 2025: 
La Vicerrectoría de Investigaciones con oficio No. 6.1-55.6/429 del 15/07/2025, remitió: 
RESOLUCIÓN VRI No. 367 del 2/09/2024
Además, la VRI compartió los documentos "6. comunicación de resolución" y "6.1 respuesta comunicación de resolución" </t>
  </si>
  <si>
    <t>I semestre 2025: 
La Resolución VRI No. 367 del 2/09/2024 contiene los lineamientos generales y requisitos previos internos para la inscripción de proyectos de investigación de desarrollo interno, asimismo, se evidenciaron unos documementos de correos electrónicos en los que se informa que la Resolución fue comunicada de manera masiva, cumpliendo así con la actividad propuesta, por lo que se otorga un avance del 100%.</t>
  </si>
  <si>
    <t>Ajustar los procedimientos y formatos aplicados para la gestión de proyectos internos</t>
  </si>
  <si>
    <t>Procedimientos y formatos ajustados</t>
  </si>
  <si>
    <t>Procedimientos y formatos actualizados y normalizados</t>
  </si>
  <si>
    <t>Implementar los procedimientos y formatos actualizados para la gestión de proyectos internos</t>
  </si>
  <si>
    <t>Procedimientos y formatos implementados</t>
  </si>
  <si>
    <t>Profesional especializado VRI
Apoyo proyectos
Apoyo gestión de calidad</t>
  </si>
  <si>
    <t xml:space="preserve">Evidencias de gestión de proyetos </t>
  </si>
  <si>
    <t>Sin evidencia de controles o con controles inefectivos a la verificación de los soportes de los proyectos registrados en los sistemas de información de la Vicerrectoría de Investigaciones y la congruencia de la información.</t>
  </si>
  <si>
    <t>Los protocolos implementados para la verificación de los proyetos de investigación no se encuentran documentados.</t>
  </si>
  <si>
    <t>Definir y aprobar criterios para la revisión de los proyectos en el Sistema de información de la VRI</t>
  </si>
  <si>
    <t>Documentar y formalizar los protocolos para la verificación de los proyectos de investigación en etapa de formulación, ejecución y cierre</t>
  </si>
  <si>
    <t>Protocolo para la verificación de proyectos documentado y formalizado</t>
  </si>
  <si>
    <t>Protocolos documentados y formalizados</t>
  </si>
  <si>
    <t>En los soportes documentales de los proyectos de desarrollo interno, se identificaron debilidades en la aplicación de las listas de verificación</t>
  </si>
  <si>
    <t>Realizar verificación de los proyectos de investigación registrados en el Sistema de Información de la VRI</t>
  </si>
  <si>
    <t>Verificación de proyectos realizada</t>
  </si>
  <si>
    <t>Reporte de proyectos verificados</t>
  </si>
  <si>
    <t>Algunos proyectos no tienen el soporte de acta de inicio u oficialización de inicio.</t>
  </si>
  <si>
    <t>Gestionar la actualización del Sistema de Información de la VRI</t>
  </si>
  <si>
    <t>Actualización del sistema gestionado</t>
  </si>
  <si>
    <t>Vicerrector de investigaciones</t>
  </si>
  <si>
    <t>Talento Humano, Recursos Financieros</t>
  </si>
  <si>
    <t>Estimulos economicos
Avances de la actualización del sistema</t>
  </si>
  <si>
    <t>Inadecuado control a las suspensiones y prórrogas en la ejecución de los proyectos internos.
- No están documentados los criterios para la suspensión y plazos.
- Algunos proyectos no registran todos los soportes de suspensiones y prorrogas.
- Algunos proyectos presentan más de una prórroga, contrariando lo definido en el AA 021 de 2019.
- Sin evidencia del responsable de aprobar las prórrogas.</t>
  </si>
  <si>
    <t xml:space="preserve">Definir y aprobar criterios para la verificación de suspensiones y prorrogas de proyectos internos </t>
  </si>
  <si>
    <t>Criterios para la verificación de suspensiones y prorrogas definidos y aprobados</t>
  </si>
  <si>
    <t>Documentos con criterios para suspensiones y prorrogas incluidos</t>
  </si>
  <si>
    <t>Debilidades en el control al cierre de los proyectos:
- Proyectos con estado terminado sin aprobación de todos sus compromisos, algunos compromisos referenciados en el acta de inicio, oficialización de inicio e informe técnico final, no evidencian su soporte en el SIVRI, ejemplo proyectos N° 5255 - 5667.
-La verificación al cumplimiento de los compromisos no abarca la calidad de la información de los soportes, informes técnicos parciales sin utilizar el formato aprobado, Proyecto N° 4983.
-Algunos proyectos no evidencian la notificación de cierre del proyecto posterior a la aprobación de compromisos.</t>
  </si>
  <si>
    <t xml:space="preserve">Implementar criterios para la verificación de suspensiones y prorrogas de proyectos internos </t>
  </si>
  <si>
    <t>Criterios para la verificación de suspensiones y prorrogas Implementados</t>
  </si>
  <si>
    <t>Debilidad en el control al estado de los proyectos y la revisión de compromisos:
- Algunos proyectos con fecha de inicio en las vigencias 2016, 2017 y 2018 se encuentran en ejecución.
-Los directores de los proyectos 4584 y 4585 no han presentado la totalidad de compromisos (informe final), por lo que continúan en estado “ejecución”, (06/07/2023).</t>
  </si>
  <si>
    <t>Requerir a los directores de proyectos los compromisos de proyectos internos vencidos</t>
  </si>
  <si>
    <t>Requerimientos realizados</t>
  </si>
  <si>
    <t>Correos electronicos, comunicaciones realizadas</t>
  </si>
  <si>
    <t>Aplicación parcial de las normas de gestión documental que impactan en la organización de los soportes en las etapas de formulación, ejecución y cierre de los proyectos de investigación Internos:
• Deficiencias en la verificación de los soportes que conforman los proyectos internos de investigación, que conlleva a la existencia soportes parciales, documentos con firmas incompletas y duplicidad de documentos.
• Se utilizan formatos sin normalizar por el Sistema de Gestión de la Calidad.</t>
  </si>
  <si>
    <t>No se aplican controles a los soportes documentales en las diferentes etapas de los procesos y organización del archivo</t>
  </si>
  <si>
    <t>Aplicar las normas de gestión documental en la organización de los soportes en las etapas de formulación, ejecución y cierre de los proyectos de investigación Internos</t>
  </si>
  <si>
    <t xml:space="preserve">Organizar el archivo de la VRI,
aplicando las tablas de retención documental </t>
  </si>
  <si>
    <t xml:space="preserve">Archivo de gestión de la VRI organizado </t>
  </si>
  <si>
    <t>Vicerrector de investigaciones
Apoyo Gestión Documental
Apoyo gestión de calidad</t>
  </si>
  <si>
    <t xml:space="preserve">UNIDAD DE SALUD </t>
  </si>
  <si>
    <t>Mabel Urbano</t>
  </si>
  <si>
    <t>INFORME 2.6-27.13/06 DEL 2025 DE EVALUACIÓN ANUAL AL CONTROL INTERNO CONTABLE UNIVERSIDAD DEL CAUCA VIGENCIA 2024</t>
  </si>
  <si>
    <t>La Unidad de Salud mediante oficio N°10.1-55.6/218 del 10 de diciembre de 2025, enviado como evidencia a través de correo electrónico del 21/01/2026, solicitó ampliación del plan de mejoramiento hasta el 30/06/2026.</t>
  </si>
  <si>
    <t>Formulación Plan de Mejoramiento  Unidad 02 Unidad de salud</t>
  </si>
  <si>
    <t>No se dispone de un documento que detalle el flujo de información en la Unidad de Salud, incluyendo los proveedores y receptores de datos sobre los hechos económicos generados, la ausencia de este documento limita la eficiencia en la transmisión de información</t>
  </si>
  <si>
    <t>Ausencia de un documento estructurado que describa el flujo de información contable en la Unidad de Salud 02, incluyendo los proveedores y receptores de información.</t>
  </si>
  <si>
    <t>Diseñar, documentar y socializar el flujo de información financiera del área contable de la Unidad de Salud (02) de la Universidad del Cauca.</t>
  </si>
  <si>
    <t>Gestionar el acompañamiento técnico del Centro de Gestión de la Calidad y la Acreditación Institucional y de la División de Gestión Financiera de la Unidad 1 con el propósito de contar con lineamientos que permitan documentar el flujo de información financiera del área contable de la Unidad 2</t>
  </si>
  <si>
    <t xml:space="preserve">Porcentaje del acompañamiento técnico gestionado </t>
  </si>
  <si>
    <t>Jefe Financiero y administrativo</t>
  </si>
  <si>
    <t xml:space="preserve">
Registros de la gestión: Acta de reunión y  control de asistencia. </t>
  </si>
  <si>
    <t>II semestre 2025: 
Mediante correo electrónico del 21/01/2026, la Unidad de Salud remitió las evidencias para el presente seguimiento, así:
1. Oficio números 10.2-27,1/003 del 14 de mayo de 2025
2. Oficio 10.2-27,1/004 del 14 de mayo de 2025. 
3. Acta N° 10.2-3,58/15 del 15 de abril de 2025 
4. Acta N° 10.2-3,58/22 del 09 de mayo de 2025.
5. Acta N° 10.2-3,58/24 del 19 de mayo de 2025.
6. Con oficio N°10.1-55.6/218 del 10 de diciembre de 2025 se solicita ampliación del plan, hasta el 30/06/2026</t>
  </si>
  <si>
    <t>II semestre 2025: 
Se evidencia que la Unidad de Salud llevó a cabo diversas reuniones con su equipo de trabajo con el fin de establecer compromisos relacionados con las actividades del plan. Asimismo, se constató la gestión realizada ante el Centro de Gestión de la Calidad y la Acreditación Institucional, así como ante el Contador General de la Universidad del Cauca, para solicitar acompañamiento en la elaboración del flujo de información contable.
En consecuencia, se verifica el cumplimiento de la actividad y de la unidad de medida establecida, por lo cual se procede al cierre de la actividad.</t>
  </si>
  <si>
    <t xml:space="preserve">La actividad presenta efectividad del 100%, por: 
1. Promedio eficiencia y eficacia: Alcanzó un avance del 100% y cumplió con el tiempo programado. 
2. Gestión del 100%: Se realizaron las gestiones necesarias para el apoyo en el ajuste de la MATRIZ DE FLUJO DE INFORMACIÓN, dando cumplimiento a la acción de mejora. 
3. Impacto 100%: Las gestiones realizadas fueron efectivas, ya que se evidenció el acompañamiento del personal requerido. </t>
  </si>
  <si>
    <t>Diseñar y documentar el flujo de información del área financiera de la Unidad de Salud (02) de la Universidad del Cauca</t>
  </si>
  <si>
    <t>Realizar mesas de trabajo con el personal involucrado en el proceso contable de la Unidad de Salud, con el fin de construir participativamente el flujo de información financiera</t>
  </si>
  <si>
    <t xml:space="preserve">Porcentaje de mesas de trabajo realizadas </t>
  </si>
  <si>
    <t>Registros de las mesas de trabajo: Actas, listados de asistencia</t>
  </si>
  <si>
    <t>II semestre 2025: 
Mediante correo electrónico del 21/01/2026, la Unidad de Salud remitió las evidencias para el presente seguimiento, así:
3. Acta N° 10.2-3,58/15 del 15 de abril de 2025 
4. Acta N° 10.2-3,58/22 del 09 de mayo de 2025.
5. Acta N° 10.2-3,58/24 del 19 de mayo de 2025.
7. Acta 10.2-3.58/55 del 11 de noviembre de 2025.
6. Con oficio N°10.1-55.6/218 del 10 de diciembre de 2025 se solicita ampliación del plan, hasta el 30/06/2026</t>
  </si>
  <si>
    <t xml:space="preserve">II semestre 2025: 
Se observa que la Unidad de Salud realizó varias reuniones con el equipo, para fijar compromisos sobre las actividades del plan, además, se observó un acta en la que el personal involucrado en el proceso contable se reunió para analizar y determinar la adaptación de la "Matriz de Flujo de Información Financiera y Contable" de la Unidad 1. 
Con lo anterior, se evidenció el cumplimiento de la actividad y unidad de medida, por lo que se da cierre a la actividad. </t>
  </si>
  <si>
    <t>La actividad presenta efectividad del 100%, por: 
1. Promedio eficiencia y eficacia: Alcanzó un avance del 100% y cumplió con el tiempo programado. 
2. Gestión del 100%: Se realizaron las mesas de trabajo con el personal involucrado en el proceso contable para el ajuste de la MATRIZ DE FLUJO DE INFORMACIÓN, dando cumplimiento a la acción de mejora. 
3. Impacto 100%: Las mesas de trabajo fueron participativas, se registraron las reuniones en actas, donde constan las firmas del personal.</t>
  </si>
  <si>
    <t>Elaborar un instrumento que documente el flujo de información contable, identificando claramente los proveedores y receptores de datos relacionados con los hechos económicos generados en la Unidad de Salud.</t>
  </si>
  <si>
    <t>Instrumento de flujo de información elaborado</t>
  </si>
  <si>
    <t>Documento que contenga el flujo de información contable</t>
  </si>
  <si>
    <t>II semestre 2025: 
Mediante correo electrónico del 21/01/2026, la Unidad de Salud remitió las evidencias para el presente seguimiento, así:
8. Documento Flujo de informacion financiera Unisalud
6. Con oficio N°10.1-55.6/218 del 10 de diciembre de 2025 se solicita ampliación del plan, hasta el 30/06/2026</t>
  </si>
  <si>
    <t xml:space="preserve">II semestre 2025: 
Se evidencia un documento en el que se encuentra la información sobre el flujo de información del proceso contable de la Unidad de salud. </t>
  </si>
  <si>
    <t xml:space="preserve">La actividad presenta efectividad del 100%, por: 
1. Promedio eficiencia y eficacia: Alcanzó un avance del 87% y cumplió con el tiempo programado. 
2. Gestión del 100%: Se elaboró un documento en formato excel, en el que se encuentra el flujo de información del proceso contable. 
3. Impacto 60%: El documento se encuentra con código, versión y fecha del de la Unidad 1, así mismo, la información se encuentra con colores diferentes que de acuerdo con lo informado en las actas, requieren aprobación previa a la publicación. </t>
  </si>
  <si>
    <t>Socializar el instrumento del flujo de información contable con el personal administrativo y contable de la Unidad de Salud, con el fin de garantizar su apropiación e implementación efectiva</t>
  </si>
  <si>
    <t>Porcentaje de socializaciones realizado</t>
  </si>
  <si>
    <t>Registros de la socialización del instrumento de flujo de información: Actas, registros de asistencia, correos electrónicos, oficios</t>
  </si>
  <si>
    <t>II semestre 2025: 
Mediante correo electrónico del 21/01/2026, la Unidad de Salud remitió las evidencias para el presente seguimiento, así:
9. ACTA 061 del 19-01-2025 Plan de Mejoramiento Control Interno
6. Con oficio N°10.1-55.6/218 del 10 de diciembre de 2025 se solicita ampliación del plan, hasta el 30/06/2026</t>
  </si>
  <si>
    <t xml:space="preserve">II semestre 2025: 
Se evidenció un acta con asunto "socialización de la matriz de flujo de información financiera de la unidad de salud", en la que se informa que el Jefe Administrativo y Financiero de la Unidad, socializó la matriz definitiva, y se lista el personal asistente, involucrado en el proceso contable. 
Con lo anterior, se da cierre a la actividad, sin embargo, se recomienda continuar realizando la socialización con personal nuevo. </t>
  </si>
  <si>
    <t xml:space="preserve">La actividad presenta efectividad del 93%, por: 
1. Promedio eficiencia y eficacia: Alcanzó un avance del 100% y cumplió con el tiempo programado. 
2. Gestión del 100%: Se realizó una reunión para socializar la matriz de flujo de información financiera definitiva, con el personal involucrado en el proceso.  
3. Impacto 80%: Se realizó una reunión para informar sobre la matriz definitiva que contierne el flujo de información financiera, sin embargo, es necesario que se realice la publicación en LVMEN, y socializarla con personal nuevo. </t>
  </si>
  <si>
    <t>Publicar el instrumento de flujo de información en los canales institucionales correspondientes para su acceso y consulta por parte de todos los interesados.</t>
  </si>
  <si>
    <t xml:space="preserve">Instrumento publicado </t>
  </si>
  <si>
    <t>Técnico en sistemas</t>
  </si>
  <si>
    <t xml:space="preserve">Evidencia de la publicación: Captura de pantalla, enlace de publicación, ruta de acceso a la publicación </t>
  </si>
  <si>
    <t>II semestre 2025: 
Mediante correo electrónico del 21/01/2026, la Unidad de Salud remitió las evidencias para el presente seguimiento, así:
6. Con oficio N°10.1-55.6/218 del 10 de diciembre de 2025 se solicita ampliación del plan, hasta el 30/06/2026</t>
  </si>
  <si>
    <t>II semestre 2025: 
No se evidencian avances para esta actividad.</t>
  </si>
  <si>
    <t>No se evidencian registros, actas o listados de asistencia de la socialización de normas internas y externas, procedimientos, herramientas e instrumentos con el personal involucrado en el proceso contable</t>
  </si>
  <si>
    <t>Debilidad en la formalización y control de los registros derivados de las socializaciones realizadas en la Unidad de Salud, lo que ha generado la ausencia de actas, listados de asistencia y demás documentos que evidencien dichas actividades.</t>
  </si>
  <si>
    <t>Concientizar al personal involucrado en el proceso contable de la importancia de registrar y documentar las socializaciones de normas internas y externas, procedimientos, herramientas e instrumentos, asegurando la creación de actas y listados de asistencia, para garantizar la trazabilidad y el cumplimiento normativo</t>
  </si>
  <si>
    <t xml:space="preserve">Realizar sesiones de sensibilización y capacitación con el personal involucrado en el proceso contable, donde se explique la importancia de registrar y documentar las socializaciones de normas, procedimientos y herramientas. </t>
  </si>
  <si>
    <t>Porcentaje de sesiones de sensibilización y capacitación realizadas</t>
  </si>
  <si>
    <t xml:space="preserve">
Registros de las sesiones: Actas, registros de asistencia</t>
  </si>
  <si>
    <t>Documentar formalmente las socializaciones de normas internas y externas, procedimientos, herramientas e instrumentos realizadas con el personal contable, mediante la elaboración de actas y listados de asistencia que evidencien su ejecución</t>
  </si>
  <si>
    <t>Porcentaje de socializaciones documentadas</t>
  </si>
  <si>
    <t>Registros de las socializaciones: Actas, registros de asistencia</t>
  </si>
  <si>
    <t>Sin actualización del mapa de riesgos dentro de la gestión contable lo que limita la capacidad de anticiparse y mitigar eventuales impactos financieros negativos, afectando la toma de decisiones de manera oportuna</t>
  </si>
  <si>
    <t>Ausencia del documento que contenga el mapa de riesgos del proceso contable en la Unidad de Salud 02</t>
  </si>
  <si>
    <t>Gestionar e incluir en el mapa de riesgos Institucional los posibles riesgos del proceso contable de la Unidad de salud 02.</t>
  </si>
  <si>
    <t>Identificar, valorar y monitorear los riesgos del proceso contable de la Unidad de Salud</t>
  </si>
  <si>
    <t>Porcentaje de riesgos identificados, valorados y monitoreados</t>
  </si>
  <si>
    <t>Equipo financiero</t>
  </si>
  <si>
    <t xml:space="preserve">
Matriz de riesgos del proceso monitoreada, actas de reunión</t>
  </si>
  <si>
    <t xml:space="preserve">Incluir en el mapa de riesgos Institucional los riesgos del proceso contable de la Unidad 2
</t>
  </si>
  <si>
    <t>Porcentaje de riesgos del proceso contable incluídos en el mapa de riesgos Institucional</t>
  </si>
  <si>
    <t xml:space="preserve">Oficios o correos electrónicos de la gestión de inclusión, Mapa de riesgos Institucional que contenga los riesgos </t>
  </si>
  <si>
    <t xml:space="preserve">Ausencia de un programa de capacitación para la unidad 2 dentro del Área Administrativa y Financiera, que integre a los procesos contable, presupuestal y de tesorería </t>
  </si>
  <si>
    <t>Falta de planificación y articulación de un programa de capacitación específico para la Unidad 2, que contemple de manera integrada los procesos contable, presupuestal  tesorería y administrativos.</t>
  </si>
  <si>
    <t>Diseñar e implementar un programa de capacitación para el personal de la Unidad 2 del Área Administrativa y Financiera, que integre los procesos contable, presupuestal, de tesorería y administrativos.</t>
  </si>
  <si>
    <t xml:space="preserve">Identificar las necesidades de fortalecimiento de conocimientos y habilidades del talento humano, relacionadas con los procesos contable, presupuestal,  de tesorería  y administrativos de la Unidad 2                                             </t>
  </si>
  <si>
    <t>Equipo financiero administrativo</t>
  </si>
  <si>
    <t>Documento que contenga las necesidades de capacitación. Acta de reunión y asistencia.</t>
  </si>
  <si>
    <t>II semestre 2025: 
Mediante correo electrónico del 21/01/2026, la Unidad de Salud remitió las evidencias para el presente seguimiento, así:
6. Con oficio N°10.1-55.6/218 del 10 de diciembre de 2025 se solicita ampliación del plan, hasta el 30/06/2026
10. Acta 10.2-3.58/05  del 21 de enero de 2026.</t>
  </si>
  <si>
    <t xml:space="preserve">II semestre de 2025: 
Se observó un acta de la vigencia 2026, en la que se analizan las necesidades de capacitación del personal de la Unidad de salud que se encuentra involucrado en procesos financieros, y se definen los temas a incluir en el programa de capacitación. 
Con lo anterior, se da cierre a la actividad. </t>
  </si>
  <si>
    <t xml:space="preserve">La actividad presenta efectividad del 90%, por: 
1. Promedio eficiencia y eficacia: Alcanzó un avance del 100% y cumplió con el tiempo programado. 
2. Gestión del 100%: Se realizó una mesa de trabajo en la que se definieron las necesidades de capacitación del personal que se encuentra involucrado en los procesos financieros de la Unidad de salud. 
3. Impacto 70%: Se mesa de trabajo realizada fue oportuna para la identificación de mecesidades de capacitación al inicio de la vigencia, es necesario que se de continuidad a dicha actividad. </t>
  </si>
  <si>
    <t xml:space="preserve">
Diseñar e implementar un programa de capacitación para el personal de la Unidad 2 del Área Administrativa y Financiera, que integre los procesos contable, presupuestal, de tesorería y administrativos.</t>
  </si>
  <si>
    <t xml:space="preserve">
Diseñar un programa de capacitación integral orientado al fortalecimiento de competencias en los procesos contable, presupuestal, de tesorería  y administrativos de la Unidad 2</t>
  </si>
  <si>
    <t>Programa de capacitación diseñado</t>
  </si>
  <si>
    <t xml:space="preserve">Documento del programa de capacitaciones </t>
  </si>
  <si>
    <t>Falta de planificación y articulación de un programa de capacitación específico para la Unidad 2, que contemple de manera integrada los procesos contable, presupuestal , tesorería y admiistrativos.</t>
  </si>
  <si>
    <t>Diseñar e implementar un programa de capacitación para el personal de la Unidad 2 del Área Administrativa y Financiera, que integre los procesos contable, presupuestal , de  tesorería y administrativos</t>
  </si>
  <si>
    <t>Implementar el programa de capacitación en los procesos contable, presupuestal  de tesorería y administrativos de la Unidad 2</t>
  </si>
  <si>
    <t>Porcentaje del programa de capacitación implementado</t>
  </si>
  <si>
    <t>Evidencias de la realización de capacitaciones: Actas, registros de asistencia, certificados de capacitación, otros registros que soporten la capacitación virtual o presencial.</t>
  </si>
  <si>
    <t xml:space="preserve">Gestión Administrativa y Financiera - División de Gestión Financiera </t>
  </si>
  <si>
    <t>Falta realizar el proceso de identificación, clasificación, registro y control de la totalidad de los bienes históricos de Arte y Cultura</t>
  </si>
  <si>
    <t xml:space="preserve">La Universidad del Cauca durante los 198 años de existencia ha adquirido por donación o por compra un invaluable número de Bienes de Interés Cultural y otros culturales (entendiendo la diferencia entre los 2 conceptos por la normativa nacional de considerar los bienes históricos como Bienes de Interés Cultural para aquellos que datan de antes de 1.930). 
Desde el año 2.018 se viene realizando un seguimiento y construcción de proyectos encaminados a la salvaguarda de los bienes anteriormente mencionados y es así que hasta el momento los bienes históricos y/o culturales se encuentran en un proceso de inventario (identificación, registro en diferentes bases de datos, marcación, conservación preventiva, reubicación y clasificación); dicha actividad cuenta con procesos y procedimientos extensos, de cuidado y detallados, los cuales permiten disminuir el riesgo de pérdida. Teniendo en cuenta que la Universidad del Cauca no cuenta con personal de planta para realizar dicho proceso, la ejecución de este se encuentra sujeto a contratación externa de manera anual. </t>
  </si>
  <si>
    <t>Identificación, clasificación, registro y control de los bienes culturales y Bienes de Interés Cultural de la Universidad del Cauca</t>
  </si>
  <si>
    <t xml:space="preserve">Realizar el inventario de los bienes culturales y Bienes de Interés Cultural en el Claustro de Santo Domingo, Rectoría, Paraninfo, Casa Museo Mosquera, Panteón de Proceres y la Colección Numismática de la Universidad del Cauca (registro, clasificación y catalogación)
</t>
  </si>
  <si>
    <t>Espacios inventariados</t>
  </si>
  <si>
    <t xml:space="preserve">Vicerrectoría de Cultura y Bienestar - División de Gestión de la Cultura
Vicerrectoría Administrativa - Área de Adquisiciones e Inventarios </t>
  </si>
  <si>
    <t>Informes semestrales del inventario y registro en sistema</t>
  </si>
  <si>
    <t>II semestre 2025:
Mediante oficio  5.4.5-27.1/065 del 22/12/2025, el Área de Adquisiciones e Inventarios reportó la siguiente información: 
1.Informe inventario Bienes Patrimoniales Universidad del Cauca</t>
  </si>
  <si>
    <t xml:space="preserve">IIsemestre 2025: 
Se observa un informe en el que se relaciona la toma de inventario de los bienes Patrimoniales de la Universidad del Cauca, así como las fotografías de dichos bienes, de las siguientes ubicaciones: 
● Casa Museo Mosquera: salas de exhibición y reserva. 
● Panteón de los Próceres: numismática, notafilia y numisfilia. 
● Claustro Santo Domingo: Facultad de Derecho, Auditorio Fundadores y Sala Insigne. 
● Rectoría: Paraninfo y Mausoleo. 
Con lo anterior, se da cierre de la actividad.
</t>
  </si>
  <si>
    <t>Registrar en el Sistema de Recursos Físicos (SRF) los bienes culturales y Bienes de Interés Cultural de Claustro de Santo Domingo, Rectoría, Paraninfo, Casa Museo Mosquera, Panteón de Proceres, Colección Numismática de la Universidad del Cauca.</t>
  </si>
  <si>
    <t>Bienes culturales y Bienes de Interés Cultural registrados en el Sistema de Recursos Físicos</t>
  </si>
  <si>
    <t>II semestre 2025:
Mediante oficio  5.4.5-27.1/065 del 22/12/2025, el Área de Adquisiciones e Inventarios reportó la siguiente información: 
19.Informe inventario Bienes Patrimoniales Universidad del Cauca
20.INGRESO BIENES PATRIMONIALES 2025</t>
  </si>
  <si>
    <t xml:space="preserve">II semestre 2025:
La OCI evidenció los documentos que contienen los registros de los bienes en el sistema de Recursos Físicos del Área de Adquisiciones e Inventarios, con lo cual se da cumplimiento a la actividad. </t>
  </si>
  <si>
    <t>Se realiza la socialización de guias, procedimientos, herramientas y normas internas y externas relacionadas con el proceso contable, sin embargo existe debilidad en el registro de evidencias de la socialización.</t>
  </si>
  <si>
    <t>Fortalecer los registros de evidencia de la socialización de normas, procedimientos,  herramientas e instrumentos del proceso contable.</t>
  </si>
  <si>
    <t>Documentar formalmente las socializaciones de normas, procedimientos, herramientas e instrumentos realizadas con el personal contable, mediante la elaboración de actas y listados de asistencia que evidencien su ejecución</t>
  </si>
  <si>
    <t>Profesional Especializado - Contador
División de Gestión Financiera</t>
  </si>
  <si>
    <t>Actas de socialización y/o registros de asistencias</t>
  </si>
  <si>
    <t>II semestre 2025:
Mediante oficio 5.2-55.6/0064 del 30/01/2026, la División de Gestión Financiera remitió los siguientes documentos:
1. ACTA 5.2.3.58-0024 de 28-07-2025
2. ACTA 5.2.3.58-0025 de 30-07-2025
3. ACTA 5.2.3.58-0028 de 04-09-2025
4. ACTA 5.2.3.58-0032 de 02-10-2025</t>
  </si>
  <si>
    <t xml:space="preserve">II semestre de 2025: 
Se evidenciaron cuatro actas de reunión en las cuales participó el personal del área contable, en las que se trataron los siguientes temas: 
Reconocimiento de convenios y contratos, retención en la fuente artcículo 383, reconocimiento de software de desarrollo propio de la Universidad del Cauca, y Software en desarrollo de la Univerisdad del Cauca. 
Con lo anterior, se evidencia el cumplimiento del 100%, sin embargo, se recomienda dar continuidad a la actividad, ya que será valorada de manera posterior, para determinar la efectividad. </t>
  </si>
  <si>
    <t>Deficiencias en el cruce y la validación de la información entre las diferentes áreas que pueden generar incoherencias o errores en el proceso contable, afectando la precisión y confiabilidad de los datos</t>
  </si>
  <si>
    <t xml:space="preserve">Debilidad en la comunicación entre las dependencias que interactuan en el proceso contable, generando inconsistencias en la información contable y administrativa. </t>
  </si>
  <si>
    <t>Fortalecer los canales de comunicación entre el personal involucrado a traves de instrumentos de divulgación.</t>
  </si>
  <si>
    <t>Elaborar y publicar un instrumento para la divulgación de la información relacionada con hechos económicos que afecten la reclasificación o reconocimiento de los bienes institucionales.</t>
  </si>
  <si>
    <t>Instrumento de divulgación elaborado y publicado.</t>
  </si>
  <si>
    <t>Área de Adquisiciones e Inventarios
División de Gestión Financiera
Vicerrectoría Administrativa</t>
  </si>
  <si>
    <r>
      <t xml:space="preserve">Flayer con información relacionada con reclasificación de bienes </t>
    </r>
    <r>
      <rPr>
        <sz val="12"/>
        <color theme="1"/>
        <rFont val="Arial Narrow"/>
        <family val="2"/>
      </rPr>
      <t>y evidencias de su publicación</t>
    </r>
    <r>
      <rPr>
        <sz val="12"/>
        <rFont val="Arial Narrow"/>
        <family val="2"/>
      </rPr>
      <t xml:space="preserve">
Documento que evidencie las obligaciones del supervisor</t>
    </r>
  </si>
  <si>
    <t>II semestre 2025:
Mediante oficio 5.4.5-27.1/065 del 22/12/2025, el Área de adquisiciones e inventarios remitió los siguientes documentos:
5. Correo de Universidad del Cauca - Fwd_ Confirmación envío de correo</t>
  </si>
  <si>
    <t xml:space="preserve">II semestre de 2025:
Se evidencia un documento del envío de correos masivos compartiendo una pieza gráfica con información para los supervisores de contratos, con el fin de que se realizaran de manera adecuada los procesos contables y administrativos de los contratos a su cargo. Con lo anterior, se determina el cumplimiento de la actividad y se asigna un avance del 100%. Se recomienda dar continuidad a la acción de mejora, para mantener la efectividad. </t>
  </si>
  <si>
    <t>Falta finalizar el proceso de depuración de los saldos de anticipos, conforme a los hallazgos identificados por la Contraloría General de la República en vigencias anteriores</t>
  </si>
  <si>
    <t>Falta de lineamientos juridicos para realizar reconocimiento contable de la recuperación y/o amortización de los recursos entregados en calidad de anticipos.</t>
  </si>
  <si>
    <t>Presentar ante el Comité de Sostenibilidad Contable las acciones adelantadas por las dependencias responsables en la depuración de los saldos por anticipos, con el fin de definir lineamientos y decisiones que permitan finalizar dicho proceso.</t>
  </si>
  <si>
    <t>Convocar sesiones con el Comité de Sostenibilidad Contable para presentar las acciones adelantadas en el proceso de depuración de saldos por anticipos y recibir los lineamientos y decisiones necesarias para su finalización, en atención a los hallazgos de la Contraloría General de la República</t>
  </si>
  <si>
    <t>Sesiones con el Comité de Sostenibilidad Contable convocadas</t>
  </si>
  <si>
    <t>Oficios de citación actas de reunión, registros de asistencia</t>
  </si>
  <si>
    <t>II semestre 2025:
Mediante oficio 5.2-55.6/0064 del 30/01/2026, la División de Gestión Financiera remitió los siguientes documentos:
6. Oficio 2.5-55.6-391 de 25-09-2025
7. Proyecto Acta CTSC 06-11-2025
8. Proyecto Acta CTSC 27-11-2025
9. Anexos Fichas Técnicas CTSC depuración partidas</t>
  </si>
  <si>
    <t xml:space="preserve">II semestre 2025: 
Se evidenció la realización de sesiones del comité técnico de sostenibilidad contable en el II semestre de la vigencia 2025, para tratar el asunto de "Hallazgo de no conformidad - sostenibilidad de la calidad de la información financiera – anticipos", por lo anterior, se da un avance del 50%, el porcentaje restante se valorará en el I semestre de 2026, ya que se determinaron 2 con una frecuencia anual. Además, es indispensable dar continuidad a la actividad, debido a que aún se encuentran anticipos por amortizar. </t>
  </si>
  <si>
    <t>Aplicar los lineamientos y decisiones establecidos en las sesiones del Comité de Sostenibilidad Contable, en relación con el proceso de depuración de saldos por anticipos, conforme a los hallazgos de la Contraloría General de la República.</t>
  </si>
  <si>
    <t>Lineamientos y decisiones del Comité de Sostenibilidad Contable aplicadas</t>
  </si>
  <si>
    <t>Registros que evidencien la aplicación de los lineamientos y decisiones del comité:  reportes del sistema, notas contables y/u oficios.</t>
  </si>
  <si>
    <t>II semestre 2025:
Mediante oficio 5.2-55.6/0064 del 30/01/2026, la División de Gestión Financiera remitió los siguientes documentos:
10. Proyecto Acto Administrativo
11. D900-202500235 DE 24-07-2025
12. D900-202500378 DE 31-10-2025
13. D900-202500379 DE 31-10-2025</t>
  </si>
  <si>
    <t xml:space="preserve">II semestre de 2025: 
Se evidenció la proyección de un acto administrativo para la depuración y baja contable de los saldos de anticipos de vigencias anteriores, del cual ya se cuenta con el respectivo proyecto; sin embargo, este únicamente contempla saldos de la subcuenta 190604.
Así mismo, se elaboraron tres (3) notas contables mediante las cuales se amortizaron algunos saldos pendientes de la tabla 24 del informe de auditoría que realizó la CGR a la vigencia 2021, correspondientes a anticipos registrados en la subcuenta 190514. No obstante, el hallazgo objeto de seguimiento corresponde a saldos de las subcuentas 190514, 190601 y 190604, respecto de las cuales no se evidencian avances adicionales. 
En el seguimiento a los hallazgos de la CGR, se determinaron avances del 83%, 98% y 80%, razón por la cual, observando que la debilidad se mantiene, por lo que la OCI concluye un avance promedio del 87%, el porcentaje restante está sujeto a la finalización de la depuración de terceros. </t>
  </si>
  <si>
    <t xml:space="preserve">Falta de Identificación de riesgos relacionados con la gestión contable, que permitan detectar y mitigar posibles impactos negativos </t>
  </si>
  <si>
    <t>Establecer e identificar riesgos de gestión contable que involucre las areas de presupuesto y tesoreria</t>
  </si>
  <si>
    <t>Solicitar apoyo a la Oficina de Planeación y Desarrollo Institucional para la identificación y valoración de los riesgos del proceso contable</t>
  </si>
  <si>
    <t>Riesgos del proceso contable identificados y valorados</t>
  </si>
  <si>
    <t>Profesional Especializado - Contador 
Profesional Especializado - Tesorero
Profesional Universitario - Presupuesto
División de Gestión Financiera</t>
  </si>
  <si>
    <t>Oficios de solicitud a la Oficina de Planeación para la identificación de los riesgos
Matriz de riesgos que evidencie la valoración de los riesgos</t>
  </si>
  <si>
    <t>II semestre 2025:
Mediante oficio 5.2-55.6/0064 del 30/01/2026, la División de Gestión Financiera remitió los siguientes documentos:
14. Oficio 5.2-55.6 0063 de 2026</t>
  </si>
  <si>
    <t>II semestre 2025:
Se evidenció la solicitud que la División de Gestión Financiera elevó a la Oficina de Planeación y Desarrollo Institucional, solicitando acompañamiento en la identificación de los riesgos de la División. 
No obstante, está pendiente la identificación y valoración de los riesgs del proceso. 
Por lo anterior, se asigna un avance del 20%, el 80% restante será valorado con la verificación de la identificación y valoración.</t>
  </si>
  <si>
    <t>Ausencia de un programa de capacitación para la unidad 1 dentro de la División de Gestión Financiera, que integre a los procesos contable, presupuestal y de tesorería</t>
  </si>
  <si>
    <t>No se ha realizado un análisis formal para identificar los temas relevantes, que permita desarrollar un programa de capacitaciones para el personal que involucra los tres procesos</t>
  </si>
  <si>
    <t>Identificación de los temas que debe contemplar el programa de capacitación para su ejecución y articulación con el Plan Institucional de capacitacion - PIC</t>
  </si>
  <si>
    <t>Elaborar el programa de capacitación, priorizando las necesidadeds de los temas que se requieren para la formación del personal de las tres áreas de la División de Gestión Financiera</t>
  </si>
  <si>
    <t>Programa de capacitación elaborado</t>
  </si>
  <si>
    <t>Programa de capacitación con los temas, actas de reunión</t>
  </si>
  <si>
    <t>II semestre 2025:
Mediante oficio 5.2-55.6/0064 del 30/01/2026, la División de Gestión Financiera remitió los siguientes documentos:
15. ENCUESTA NECESIDADES DE CAPACITACIÓN</t>
  </si>
  <si>
    <t xml:space="preserve">II semestre 2025: 
Se observó un documento con las encuestas realizadas por el personal del proceso financiero, en las que diligencian los temas en los cuales requieren capacitación, por lo cual se asigna un avance del 50%, el porcentaje restante está sujeto a la presentación del programa de capacitación, donde se listen las necesidades más relevantes. </t>
  </si>
  <si>
    <t>Gestionar la inclusión de los temas más relevantes en el plan institucional de capacitación, mediante su presentación formal ante el área de talento humano o formación</t>
  </si>
  <si>
    <t>Porcentaje de registros de las gestiones realizadas</t>
  </si>
  <si>
    <t>Solicitud ante la DGTH para inclusión dentro del PIC y apoyo económico para la realización de la capacitación</t>
  </si>
  <si>
    <t xml:space="preserve">II semestre 2025:
Mediante oficio 5.2-55.6/0064 del 30/01/2026, la División de Gestión Financiera remitió la matriz de seguimiento a planes diligenciada. </t>
  </si>
  <si>
    <t>II semestre 2025:
La División de Gestión Financiera Informó que: "Una vez se tabule el resultado de la encuesta emitida a los funcionarios de la División de Gestión Financiera se procederá a reunirse los jefes de las diferentes áreas para definir los temas de capacitación para el primer semestre de 2026."
Por lo anterior, esta actividad se mantiene en 0%.</t>
  </si>
  <si>
    <t>Desactualización de los procedimientos o el hecho de que se encuentren en proceso de actualización puede generar inconsistencias en su aplicación y una falta de alineación con las normativas vigentes</t>
  </si>
  <si>
    <t>La alta carga de funciones y actividades del personal responsable, ha limitado la disponibilidad de tiempo para llevar a cabo la revisión, actualización y validación de los procedimientos.</t>
  </si>
  <si>
    <t>Revisión de los procedimientos que se encuentran publicados en la plataforma LVMEN para determinar si es necesaria su actualización.</t>
  </si>
  <si>
    <t>Revisar y comparar los procedimientos contables actuales con las normas vigentes para identificar ajustes necesarios.</t>
  </si>
  <si>
    <t xml:space="preserve">Porcentaje de procedimientos contables revisados y comparados con las normas aplicables </t>
  </si>
  <si>
    <t>Revisión de procedimientos del Grupo Gestión Contable - Actas de revisión.</t>
  </si>
  <si>
    <t>II semestre 2025:
Mediante oficio 5.2-55.6/0064 del 30/01/2026, la División de Gestión Financiera remitió la matriz de seguimiento a planes diligenciada, así como: 
16. ACTA FINANCIERA 2025</t>
  </si>
  <si>
    <t xml:space="preserve">II semestre 2025: 
La División de Gestión financiera menciona que en el segundo semestre del 2025, se reunieron el Area de Tesorería, Contabilidad y Presupuesto, para revisar los procedimientos que se encuentran publicados en la plaforma Lvmen, verificando que algunos procedimientos requieren actualizacion.
Además, informan que de los doce (12) procedimientos de la Division Financiera, a la fecha ya se encuentran revisados y actualizados nueve (9) procedimientos  acordes con la normatividad vigente.
Los siguientes tres (3) procedimientos no requieren actualización, normativa ni de actividades, ya que se encuentra vigente, segun revisión por las Areas: 
- PA-GA-5.2-PR-6  Egresos Presupuestales Versión: 7
 - PA-GA 5.2-PR-1 Conciliaciones Bancarias y Saldos de Tesorería y Contabilidad Versión 7,
- PA-GA-5.2-PR-12 Elaboración y Aprobación de Estados Financieros Versión 5  
Dos (2) procedimientos pendientes por actualizar
- PA-GA-5.2-PR-7 Legalización de Comisión y Avances Versión 6
- PA-GA-5.2-PR-9 Plan anual de caja PAC_0 Versión 5
- PA-GA-5.2-PR-12 Elaboración y Aprobación de Estados Financieros Versión 5
Ahora bien, la OCI evidenció las actas 5.3-3.6/12 del 24/02/2025, 5.3-3.6/19 del 12/03/2025, 5.3-3.6/25 del 20/03/2025, 5.3-3.6/113 del 14/10/2025 y 5.3-3.6/115 del 15/10/2025, realizadas entre la División de Gestión Financiera y Transformación digital de la División TIC, en las cuales se menciona el avance en la revisión y modelado de algunos procedimientos de Financiera. Sin embargo, no se evidencia el registro de la reunión que menciona la División, en la que se revisó el estado de los procedimientos y se determinó cuáles están pendientes de actualización. 
Con base en lo anterior, y en la verificación en el programa LVMEN, se determinó un avance del 50%, el porcentaje restante está sujeto a la verificación del avance real, y la finalización de ajustes. </t>
  </si>
  <si>
    <t xml:space="preserve">Actualizar los procedimientos del proceso contable de acuerdo con la revisión y comparación normativa realizada </t>
  </si>
  <si>
    <t>Porcentaje de procedimientos actualizados</t>
  </si>
  <si>
    <t>Modelado BPMN y  procedimiento actualizado</t>
  </si>
  <si>
    <t>II semestre 2025:
La División de Gestión Financiera mencionó que se reunieron el Area de Tesorería, Contabilidad y Presupuesto, con apoyo del equipo de transformación digital  para revisar los procedimientos que se encuentran publicados en la plaforma Lvmen, verificando que algunos procedimientos requieren actualizacion.
Como resultado de este ejercicio, se inció con la  actualización de siete (7) procedimientos a cargo de las Areas de Tesoreria y Contabilidad los cuales ya se encuentran publicados en lvmen. A continuación se relacionan:
- PA-GA-5.2-PR-3 Declaraciones Tributarias y Otros Descuentos de Ley Versión 5 del 23/01/2026
- PA-GA-5.2-PR-5 Egresos por Devoluciones y Descuentos Versión 6 del 23/01/2026
- PA-GA-5.2-PR-10 Recaudos Versión 6 del 23/01/2026
- PA-GA-5.2-PR-13 Reconocimiento y Registro del Recaudo de la Estampilla Universidad del Cauca 180 años Versión 3 del 14/03/2025
- PA-GA-5.2-PR-14 Registro y recaudo de demandas, arbitrajes y conciliaciones
extrajudiciales interpuestas o radicadas en contra de terceros Versión 2 del 23/01/2026
-PA-GA-5.2-PR-15 Registro de demandas, arbitrajes y conciliaciones extrajudiciales
interpuestas o radicadas por terceros en contra de la entidad Versión 2 del 23/01/2026
- PA-GA-5.2-PR-16 Procedimiento de Recepción y Emisión de Facturación Electrónica Versión 2 del 23/01/2026
La OCI verificó en Lvmen, y efectivamente se encuentran actualizados, la mayoría de ellos con fecha de enero del 2026, en los cuales se menciona la inclusión del modelado BPMN, sin embargo, sólo 2 de ellos cuentan con la publicación de su modelado, y son: PA-GA-5.2-PR-10 Recaudos Versión 6 del 23/01/2026
- PA-GA-5.2-PR-13 Reconocimiento y Registro del Recaudo de la Estampilla Universidad del Cauca 180 años Versión 3 del 14/03/2025
Por lo anterior, la OCI otorga un avance del 50%, el 50% se sujeta a la finalización de los ajustes, y la verificación de los modelados.</t>
  </si>
  <si>
    <t>Finalizar y socializar la actualización de los procedimientos del proceso contable, garantizando su alineación con la normativa vigente y su correcta aplicación</t>
  </si>
  <si>
    <t>Socializar y publicar los procedimientos actualizados con el equipo contable y demás áreas involucradas.</t>
  </si>
  <si>
    <t>Porcentaje de procedimientos socializados y publicados</t>
  </si>
  <si>
    <t xml:space="preserve">Evidencias de la socialización de los procedimientos y la publicación en Lvmen.  </t>
  </si>
  <si>
    <t>II semestre 2025:
Mediante oficio 5.2-55.6/0064 del 30/01/2026, la División de Gestión Financiera remitió
17. SOLICITIUD PUBLICACIÓN
18. SOLICITIUD PUBLICACIÓN</t>
  </si>
  <si>
    <t xml:space="preserve">II semestre 2025: 
Se evidenció la solicitud realizada por la División de Gestión Financiera al Centro de Gestión de la Calidad y de la Acreditación Institucional, para la publicación de los procedimientos actualizados, sin embargo, no se ha completado la actualización y publicación de la totalidad de procedimientos, por lo que se otorga un avance del 50%. </t>
  </si>
  <si>
    <t>Gestión Estratégica/Vicerrectoría Académica</t>
  </si>
  <si>
    <t>14/7/2025</t>
  </si>
  <si>
    <t>INFORME 2.6-52.18/10 DE EVALUACIÓN AL PROCEDIMIENTO DE EXPEDICIÓN DE LOS ACTOS ADMINISTRATIVOS DE LA UNIVERSIDAD DEL CAUCA</t>
  </si>
  <si>
    <t>13/7/2026</t>
  </si>
  <si>
    <t>El plan de mejoramiento fue reformulado mediante ofcio N° 4-31/583 del 26 de noviembre de 2025, mediante el cual manifiestan desde la Vicerrectoria Academicael cumpliento de algunas facultes adelantaron tramites academicos desde la decanatura y no desde el consejo de Facultad como lo establece la normatividad, por otra parte la Vicerrectoria Academica ya expidio y comunicó directriz oficial con criterios generales para los actos administrativos.</t>
  </si>
  <si>
    <r>
      <t>Gestión
(</t>
    </r>
    <r>
      <rPr>
        <sz val="8"/>
        <color rgb="FFFFFFFF"/>
        <rFont val="Arial Narrow"/>
        <family val="2"/>
      </rPr>
      <t>% subsana la causa y hallazgo</t>
    </r>
    <r>
      <rPr>
        <b/>
        <sz val="8"/>
        <color rgb="FFFFFFFF"/>
        <rFont val="Arial Narrow"/>
        <family val="2"/>
      </rPr>
      <t>)</t>
    </r>
  </si>
  <si>
    <t>10. De las Homologaciones se comprobó que 4 facultades las tramitan por Decanatura incumpliendo con lo prescrito por el art. 23 del AS N° 036 de 2011, que otorga la facultad de autorización al Consejo de Facultad, con riesgo de nulidad del acto por falta de competencia.
Respecto de las cancelaciones del componente PFI, se están tramitando por Decanatura en contravía de lo prescrito por el Acuerdo Académico 021 del 2021 en su Art. 10.</t>
  </si>
  <si>
    <t>Desconocimiento por parte de algunas Facultades sobre las competencias asignadas a los Consejos de Facultad en los trámites académicos establecidos en la normativa interna.</t>
  </si>
  <si>
    <t xml:space="preserve">Comunicar  a las 9 Facultades con el fin de instar el cumplimiento de los artículos 23 del AS 036 de 2011 y 10 del AA 021 de 2021, art 4 AA 004-2003                                                 </t>
  </si>
  <si>
    <t>Remitir una comunicación a las 9 Facultades con el fin de instar el cumplimiento de los artículos 23 del AS 036 de 2011 y 10 del AA 021 de 2021, art 4 AA 004-2003</t>
  </si>
  <si>
    <t>Vicerrector(a) Académico(a)</t>
  </si>
  <si>
    <t>Para el  segumiento del semestre 2025-II, se evidencia lo siguiente:
  1. Oficio No. 4-31/584 del 26/11/2025</t>
  </si>
  <si>
    <t>Para el seguimiento del semestre 2025-II:
 la OCI pudo evidenciar que la vicerrectoria administrativa , remitio comunicacion en la cual insta a las nueve facultades a  dar cumplimiento a los articulos 23 del AS 036 del 2011 y el articulo 10 del AA del 021 de 2021 y articulo 4 del AA 004-2003, de. acuerdo con la comunicación  en el punto 1 se puede constatar lo referido.
Por lo anterior la OCI pudo verificar el envio de la comunicación a las 9 facultades y determinar cerrar la actividad con un 100%</t>
  </si>
  <si>
    <t>11. De los Reingresos se evidenció que 3 facultades las tramitan por Decanatura incumpliendo lo prescrito por el art. 4 del Acuerdo Académico N° 004 de 2003, que determina que el trámite se realizará ante el Consejo de Facultad, con riesgo de nulidad del acto por falta de competencia</t>
  </si>
  <si>
    <t>12 De la Experiencia Calificada se evidenció que las 9 facultades no cuentan con reglamentos aprobados por el Consejo Académico, tal como lo establece el Art. 10 del AS N° 090 de 2005 y su modificatoria+C9:L11 el AS N° 084 de 2013, con riesgo de nulidad del acto por falta de aprobación de los procedimientos, instrumentos y criterios</t>
  </si>
  <si>
    <t>Ausencia de gestión institucional para la formulación y aprobación de reglamentos de Experiencia Calificada conforme a lo establecido en el AS 090 de 2005 y su modificatoria.</t>
  </si>
  <si>
    <t>Socializar documento que unifique los criterios generales aplicables en los actos administrativos de las distintas facultades en relación con la calificación de la experiencia docente-</t>
  </si>
  <si>
    <t xml:space="preserve">Enviar comunicación a las 9 facultades con los criterios generales aplicables en los actos administrativos de las distintas facultades en relación con la calificación de la experiencia docente.                       </t>
  </si>
  <si>
    <t>14/07/2025</t>
  </si>
  <si>
    <t> Para el  segumiento del semestre 2025-II, se evidencia lo siguiente:
  1. Oficio No. 4-55/1238 del 07/10/2025
  3. Proyecto de resolución califacion profesoral ajustes y decanos y victor</t>
  </si>
  <si>
    <t> Para el seguimiento del semestre 2025-II:
La OCI pudo evendenciar que la Vicerectoria Administrativa, remitio comunicacion a las 9 facultades, en lal la cual dicha dependencia remitio 3.minuta de resolución para la evaluación de la experencia calificada docente, con el propósito de unificar criterios entre facultades.
Por lo anterior la OCI pudo verificar que se cumplio la evidencia del cumplimiento del indicar, el cual era el oficio y admeas enviaron modelo de minuta de resolución. se cierra la actividad con un 100%</t>
  </si>
  <si>
    <t>15. En cuatro (4) facultades, las notificaciones de los Actos Administrativos se hacen de forma indebida, lo que puede derivar en nulidad del acto por incumplimiento al debido proceso. Se recomienda detallar el epígrafe con el fin de determinar el asunto de los Actos.</t>
  </si>
  <si>
    <t>Desconocimiento del procedimiento formal de notificación de actos administrativos por parte del personal de algunas facultades.</t>
  </si>
  <si>
    <t xml:space="preserve">Comunicar  a las 9 Facultades con el fin de instar el cumplimiento de la ley 1437 de 2011                                                                                                                                                                         </t>
  </si>
  <si>
    <t>Remitir Comunicación a las 9 Facultades con el fin de instar el cumplimiento de la ley 1437 de 2011</t>
  </si>
  <si>
    <t xml:space="preserve">Oficio  </t>
  </si>
  <si>
    <t>13/07/2026</t>
  </si>
  <si>
    <t> Para el  segumiento del semestre 2025-II, se evidencia lo siguiente:
  1. Oficio No. 4-31/584 del 26/11/2025</t>
  </si>
  <si>
    <t xml:space="preserve"> Para el seguimiento del semestre 2025-II:
 la OCI pudo evidenciar que la vicerrectoria administrativa , remitio comunicacion en la cual insta a las nueve facultades a dar cumplimiento en el punto 2 de la comunicación que se aplique lo estipulado en la ley 1437 del  2011, con referencia a la notificación de los actos administrativos
Por lo anterior la OCI pudo verificar el envio de la comunicación a las 9 facultades y determinar cerrar la actividad con un 100%
</t>
  </si>
  <si>
    <t>16. En una (1) Facultad, Se tiene un Acto Administrativo con el que crean a su interior otras unidades universitarias; contrariando lo preceptuado en el AS N° 105 de 1993, que asigna la competencia al Consejo Superior.
La información particular respecto de los Actos reposa en las Actas de Reunión 2.6-1.56/16 del 28/03/2023, 2.6-1.56/17 del 28/03/2023, 2.6-1.56/18 del 29/03/2023, 2.6-1.56/19 del 29/03/2023, 2.6-1.56/21 del 14/04/2023, 2.6-1.56/22 del 14/04/2023, 2.6-1.56/23 del 17/04/2023, 2.6-1.56/24 del 18/04/2023, 2.6-1.56/26 del 24/04/2023, 2.6-1.56/27 del 25/04/2023, 2.6-1.56/29 del 25/04/2023 y 2.6-1.56/30 del 26/04/2023, documentación que hace parte integral del presente informe.</t>
  </si>
  <si>
    <t>Desconocimiento de las competencias reservadas al Consejo Superior para la creación de unidades universitarias.</t>
  </si>
  <si>
    <t>Poner en conocimiento a las Facultades las competencias reservadas al Consejo Superior sobre la creación de unidades universitarias.</t>
  </si>
  <si>
    <t xml:space="preserve">Comunicar  a las Facultades informando las competencias reservadas al Consejo Superior frente a la creación de unidades universitarias.- </t>
  </si>
  <si>
    <t>  Para el  segumiento del semestre 2025-II, se evidencia lo siguiente:
  1. Oficio No. 4-31/584 del 26/11/2025</t>
  </si>
  <si>
    <t xml:space="preserve">  Para el seguimiento del semestre 2025-II:
 la OCI pudo evidenciar que la vicerrectoria administrativa , remitio comunicacion en la cual insta a las nueve facultades a dar cumplimiento en el punto 3 de la comunicación que se le de cumplimiento al AS 105 de 1993, en lo que respecta a la creación de unidades universitarias
Por lo anterior la OCI pudo verificar el envio de la comunicación a las 9 facultades y determinar cerrar la actividad con un 100%
</t>
  </si>
  <si>
    <t>22. En siete (7) facultades no se evidenció la publicación de los reglamentos de trabajo de grado de pregrado, maestrías y doctorados.</t>
  </si>
  <si>
    <t>Falta de  divulgación y acceso público a los reglamentos de trabajo de grado institucionales.</t>
  </si>
  <si>
    <t>Emitir directriz para implementar la publicación oficial y accesible de los reglamentos de trabajo de grado en todas las Facultades</t>
  </si>
  <si>
    <t>Elaborar y enviar directriz para la publicación oficial y accesible de los reglamentos de trabajo de grado en todas las 9 Facultades</t>
  </si>
  <si>
    <t>Directriz elaborada y enviada</t>
  </si>
  <si>
    <t>Oficio y/o documento con la directriz</t>
  </si>
  <si>
    <t>   Para el  segumiento del semestre 2025-II, se evidencia lo siguiente:
  1. Oficio No. 4-31/584 del 26/11/2025</t>
  </si>
  <si>
    <t> Para el seguimiento del semestre 2025-II:
 la OCI pudo evidenciar que la vicerrectoria administrativa , remitio comunicacion en la cual insta a las nueve facultades a dar cumplimiento en el punto 4, en el cual se recomiéndas gestionar desde cada Faculta la publicación de los reglamentos de trabajos de grado de pregrado y posgrado
Por lo anterior la OCI pudo verificar el envio de la comunicación a las 9 facultades y determinar cerrar la actividad con un 100%</t>
  </si>
  <si>
    <t>25. En su mayoría los programas de pregrado no cuentan con publicación de los Actos Administrativos de aprobación por el Consejo Superior y respecto de los posgrados, no se encontró la publicación de algunos programas de 4 facultades.</t>
  </si>
  <si>
    <t>Debilidad en la divulgación de los actos aprobatorios de programas académicos.</t>
  </si>
  <si>
    <t xml:space="preserve">Gestionar divulgación y visibilización de los Acuerdos aprobatorios de los programas académicos, en los medios de comunicación institucionales </t>
  </si>
  <si>
    <t>Instar a las Facultades a divulgar y visibilizar los Acuerdos aprobatorios de los programas académicos, en los medios de comunicación institucionales, especialmente en la página Web institucional</t>
  </si>
  <si>
    <t>Comunicación para las 9 Facultades enviada</t>
  </si>
  <si>
    <t> Para el seguimiento del semestre 2025-II:
 la OCI pudo evidenciar que la vicerrectoria administrativa , remitio comunicacion en la cual insta a las nueve facultades a dar cumplimiento en el punto 5, en el cual se recomienda  gestionar desde cada Faculta la divulgación y visibilizacion de los acuerdos probatorios, planes de estudio y requisitos de grado de los programas académicos
Por lo anterior la OCI pudo verificar el envio de la comunicación a las 9 facultades y determinar cerrar la actividad con un 100%</t>
  </si>
  <si>
    <t>27. Sin evidenciar en las dependencias evaluadas los registros de empalme e inducción en el tema de la expedición de los actos administrativos, en su mayoría los servidores los construyen con fundamento en la costumbre. Actualmente, seis (6) facultades no cuentan con personal idóneo para el apoyo en asuntos jurídicos; lo que genera riesgos frente a las regulaciones que se emiten desde estas Unidades Académicas.</t>
  </si>
  <si>
    <t xml:space="preserve">Desconocimiento frente a la proyección y expedición de actos administrativos </t>
  </si>
  <si>
    <t xml:space="preserve">Instar a las Facultades mediante una comunicación escrita, a capacitar al personal juridico o quien haga sus veces en la proyeccion y expedición de actos administrativos </t>
  </si>
  <si>
    <t xml:space="preserve">Instar mediante oficio a las 9 Facultades, a capacitar al personal jurídico o quien haga sus veces en la proyección y expedicion de actos administrativos  - </t>
  </si>
  <si>
    <t>19/06/2026</t>
  </si>
  <si>
    <t> Para el seguimiento del semestre 2025-II:
 la OCI pudo evidenciar que la vicerrectoria administrativa , remitio comunicacion en la cual insta a las nueve facultades a dar cumplimiento en el punto 6, en el cual se recomienda  capacitar al personal jurídico o quien haga sus veces en la proyección y expedición de actos administrativos
Por lo anterior la OCI pudo verificar el envio de la comunicación a las 9 facultades y determinar cerrar la actividad con un 100%</t>
  </si>
  <si>
    <t>0,0</t>
  </si>
  <si>
    <t>SEGUIMIENTO PLAN DE MEJORAMIENTO - CONTRALORÍA GENERAL DE LA REPÚBLICA AUDITORÍA VIGENCIA 2020</t>
  </si>
  <si>
    <t>Tipo</t>
  </si>
  <si>
    <t>Descripción de la oportunidad de mejora / hallazgo de no conformidad</t>
  </si>
  <si>
    <t>Causa (s)
(Solo aplica para la no conformidad)</t>
  </si>
  <si>
    <t xml:space="preserve"> Proyecto o Acción</t>
  </si>
  <si>
    <t>Unidad de medida</t>
  </si>
  <si>
    <t>Cantidad de Medida de la Actividad</t>
  </si>
  <si>
    <t>Puntaje de morosidad
(Semanas)</t>
  </si>
  <si>
    <t>Sistema de alerta</t>
  </si>
  <si>
    <t>Puntaje  Logrado  por las Actividades  (PLA)</t>
  </si>
  <si>
    <t xml:space="preserve">Puntaje Logrado por las Actividades  Vencidas (PLAV)  </t>
  </si>
  <si>
    <t>Cierre de la oportunidad de mejora y/o no conformidad</t>
  </si>
  <si>
    <t>Evidencias</t>
  </si>
  <si>
    <t>Conclusiones del Seguimiento</t>
  </si>
  <si>
    <t xml:space="preserve">Responsable </t>
  </si>
  <si>
    <t>Contraloría General de la República</t>
  </si>
  <si>
    <t>Auditoría Externa vigencia 2020</t>
  </si>
  <si>
    <t>Cuentas por Cobrar por Estampillas (A).
Revisada la cuenta por cobrar por estampilla, se observa que la entidad realiza el reconocimiento del recaudo del concepto estampilla “Universidad del Cauca 180 Años” en la cuenta contable 131113 Estampillas, de manera trimestral, incumpliendo con lo estipulado en el artículo 108 del Acuerdo Superior 012 de 2012, toda vez que existe la obligatoriedad de realizar el reconocimiento de manera mensual.</t>
  </si>
  <si>
    <t>Deficiencias en el sistema de control interno contable, consistente en el control del recaudo de los recursos provenientes de la estampilla 180 Universidad del Cauca.</t>
  </si>
  <si>
    <t xml:space="preserve">Establecer controles al Sistema de Control Interno, en las etapas de causación, registro y conciliación del recaudo de estampilla "Universidad del Cauca 180 años". </t>
  </si>
  <si>
    <t xml:space="preserve">Conciliar  mensualmente la información reportada por el ente recaudador de los recursos de estampilla con los registros de facturación de la Universidad. </t>
  </si>
  <si>
    <t>Registro de conciliación mensual formalizado e implementado.</t>
  </si>
  <si>
    <t xml:space="preserve">La División de Gestión Financiera con oficio 5.2-52.2/0067 del 09/06/2022 remitió: 
Reporte en excel de conciliación mensual Estampillas, entre el reporte de RFAE del sistema Squid y extractos de la cuenta del Banco de Bogotá 520371014 TGD Estampilla Universidad del Cauca 180 años,  de noviembre 2021 a abril 2022.
OCI:
Se evidencia el cumplimiento de la acción de mejora, por lo que el avance pasa del 75% al 100%. </t>
  </si>
  <si>
    <t xml:space="preserve">
Profesional Especializado División Gestión Financiera
Profesional Especializado Tesorería
Profesional Especializado Contabilidad</t>
  </si>
  <si>
    <t xml:space="preserve">Causar la cuenta por cobrar con periodicidad mensual por concepto del recaudo de estampilla "Universidad del Cauca 180 años". </t>
  </si>
  <si>
    <t>Nota de contabilidad mensual.</t>
  </si>
  <si>
    <t xml:space="preserve">Notas contables: 
01-D917-202100215 13-12-2021 (Noviembre)  
01-D917-202100234 31-12-2021 (Diciembre)
01-D917-202200008 31-01-2022 (Enero) 
01-D917-202200049 08-04-2022 (Febrero)
01-D917-202200052 20-04-2022 (Marzo)
01-D917-202200086 31-05-2022 (Abril)
01-D917-202200087 31-05-2022 (Mayo) </t>
  </si>
  <si>
    <t xml:space="preserve">División de Gestión Financiera con oficio 5.2-52.2/0067 del 09/06/2022 remitió las Notas contables de causación de noviembre del 2021 a mayo de 2022, así: 
01-D917-202100215 13-12-2021 (Noviembre)  
01-D917-202100234 31-12-2021 (Diciembre)
01-D917-202200008 31-01-2022 (Enero) 
01-D917-202200049 08-04-2022 (Febrero)
01-D917-202200052 20-04-2022 (Marzo)
01-D917-202200086 31-05-2022 (Abril)
01-D917-202200087 31-05-2022 (Mayo) 
OCI: 
Las Notas Contables evidencian el cumplimiento de la acción de mejora, conforme la unidad de medida, por lo que el avance pasa del 58% al 100%. </t>
  </si>
  <si>
    <t>Profesional Especializado División Gestión Financiera
Profesional Especializado Tesorería
Profesional Especializado Contabilidad</t>
  </si>
  <si>
    <t>Cuentas por Cobrar por Servicios Educativos (A-D).
Verificado el libro auxiliar cuenta contable 131701 Servicios Educativos, se identificaron 636 registros con saldos superiores a 365 días por $509.548.583, para los cuales no se realizó el respectivo cálculo del deterioro, el cual se debió estimar y reconocer en cuantía de $356.684.008, equivalente al 70% del saldo en libros, por tratarse de deudas superiores a más de doce meses de mora. Mediante comunicaciones 5.2-52.5/060 y 5.2-52.5/064 del 26 y 29 de marzo de 2021, respectivamente, la Administración universitaria informa que dentro de los planes de mejoramiento suscritos por la Universidad del Cauca, se encuentra el estudio del mecanismo para el cálculo adecuado del deterioro, para lo cual se ha solicitado la contratación de un experto con el fin de adelantar el análisis, revisión, creación o modificación de las políticas contables y la implementación de las guías o instructivos necesarios para determinar el valor del deterioro.</t>
  </si>
  <si>
    <t>La Universidad del Cauca tiene definidos criterios para la determinación del valor del deterioro de las cuentas por cobrar, de acuerdo con lo estipulado en el artículo 22 del Acuerdo Superior 052 de 2009. El hecho es consecuencia de la inobservancia de los reglamentos establecidos por el ente universitario, situación que genera como consecuencia una sobrestimación de la cuenta 131701 Servicios Educativos por $356.684.008, cuya contrapartida es la cuenta 5370 Deterioro de Cuentas por Cobrar. Hallazgo con presunta incidencia disciplinaria.</t>
  </si>
  <si>
    <t xml:space="preserve">Aplicar los lineamientos de las políticas contables al cálculo de deterioro a la subcuenta 131701 - Servicios Educativos, del grupo 13 Cuentas por cobrar. </t>
  </si>
  <si>
    <t xml:space="preserve">Documentar herramienta para el cálculo de deterioro de la  subcuenta 131701 - Servicios Educativos, del grupo 13 Cuentas por cobrar, conforme a los lineamientos de las políticas contables.  </t>
  </si>
  <si>
    <t>Herramienta documentada</t>
  </si>
  <si>
    <t xml:space="preserve">*PA-GA-5.4.5-IN-2 Instructivo para cálculo de Deterioro de Activos no Generadores de Efectivo V1.pdf
*PA-GA-5-IN-5 Instructivo para cálculo de Deterioro de Valor de Cuentas por Cobrar V1.
*Acuerdo Superior 084 de 2021 Actualiza y/o se establecen las Políticas Contables de la Universidad del Cauca y se deroga el Acuerdo 012 de 2018
</t>
  </si>
  <si>
    <t xml:space="preserve">La División de Gestión Financiera con oficio 5.2-52.2/0067 del 09/06/2022, remitió los link que evidencian la publicación de las siguientes herramientas documentadas: 
*PA-GA-5.4.5-IN-2 Instructivo para cálculo de Deterioro de Activos no Generadores de Efectivo V1.pdf
*PA-GA-5-IN-5 Instructivo para cálculo de Deterioro de Valor de Cuentas por Cobrar V1.
*Acuerdo Superior 084 de 2021 Actualiza y/o se establecen las Políticas Contables de la Universidad del Cauca y se deroga el Acuerdo 012 de 2018
Observación OCI: 
Se verificó que las herramientas elaboradas para el cálculo del deterioro de activos no gereradores de efectivo y del valor de cuentas por cobrar, se formalizaron y publicaron en la página Web Institucional- Programa LVMEN, y el  Acuerdo Superior 084 de políticas contables, en la página web Institucional- Documentos Públicos, Acuerdos. 
Por lo anterior, el avance pasa del 80% al 100%. </t>
  </si>
  <si>
    <t>Vicerrector(a) Administrativo (a) 
Profesional Especializado División Gestión Financiera
Profesional Especializado Contabilidad</t>
  </si>
  <si>
    <t xml:space="preserve">Implementar herramienta para el cálculo de deterioro de la  subcuenta 131701 - Servicios Educativos, del grupo 13 Cuentas por cobrar, conforme a los lineamientos de las políticas contables.  </t>
  </si>
  <si>
    <t xml:space="preserve">La División de Gestión Financiera con oficio 5.2-52.2/0174 del 30/06/2023 envió: 
-Oficio 5-84-0283 Remisión evidencias Grupo cartera
-Documento PDF que contiene los cálculos de reversión del deterioro de estudiantes de pregrado de estrato 1 (cuyo % anterior era inconsistente), y sus debidas notas contables. 
-Documento PDF que contiene los cálculos de reversión del deterioro de proyectos y sus notas contables.
-Notas de contabilidad reversión de deterioro por Recuperación de cartera.
-Documento PDF que indica el porcentaje y valor a deteriorar, para cuentas al 2021, y sus notas contables. 
-Documento PDF que indica el porcentaje y valor a deteriorar y nota de contabilidad deterioro 2021 Posgrado
--Documento PDF que indica el porcentaje y valor a deteriorar y nota de contabilidad deterioro 2021 Pregrado
--Documento PDF que indica el porcentaje y valor a deteriorar y nota de contabilidad deterioro 2021 Proyectos </t>
  </si>
  <si>
    <t xml:space="preserve">
2023: Se evidencia la reversión del deterioro de cuentas estudiantes de pregrado estrato 1, cuyos porcentajes aplicados en el cálculo realizado en la vigencia 2022 eran incorrectos, por lo que el porcentaje disminuyó, del 9.32% al 6.36%, además, se observa la aplicación del deterioro de las cuentas por cobrar a estudiantes de pregrado, posgrado y proyectos, con sus notas de contabilidad de ajuste. 
Con la verificación de la aplicación de las herramientas elaboradas para el cálculo del deterioro, se otorga un 100% de avance. Sin embargo, se evaluará la efectividad de la mejora en seguimientos posteriores. </t>
  </si>
  <si>
    <t>Cuentas por Cobrar Servicios Educativos con Saldos Negativos (A).
Verificado el libro auxiliar de la cuenta contable 131701 Servicios Educativos, se identificaron registros de terceros con saldos negativos por $220.845.389, generados por errores relacionados con re-expresión de saldos en transición al nuevo marco normativo y/o entre terceros y, errores en el flujo de información entre el sistema de facturación y recaudo SQUID y el sistema de información contable y financiero FINANZAS PLUS</t>
  </si>
  <si>
    <t xml:space="preserve"> Por deficiencias en el control interno contable, consistente en la verificación de saldos, situación que genera inconsistencias en el detalle de la información contable</t>
  </si>
  <si>
    <t xml:space="preserve">Establecer controles al Sistema de Control Interno, en cuanto al reconocimiento e identificación de la subcuenta 131701-Servicios Educativos y la subcuenta 138490 - Otras cuentas por cobrar, del grupo 13 Cuentas por cobrar.   </t>
  </si>
  <si>
    <t xml:space="preserve">Ajustar los saldos de la subcuenta 131701-Servicios Educativos y la subcuenta 138490 - Otras cuentas por cobrar, del grupo 13 Cuentas por cobrar. </t>
  </si>
  <si>
    <t>Nota contabilidad</t>
  </si>
  <si>
    <t xml:space="preserve">
La División de Gestión Financiera con oficio 5.2-52.2/0174 del 30/06/2023 relacionó 606 notas contables del ajuste, informando que el valor total es de $216.004.891,54, y que corresponden a 1042 terceros, se verificaron algunas notas contables, así: 
D901- 202100001, D924- 202100257, D924- 202100075, D924- 202200018, D924- 202200478, D924- 202200502, D924- 202300218, D924- 202300334, D900- 202300069</t>
  </si>
  <si>
    <t xml:space="preserve">2023: En la revisión aleatoria a una muestra de notas de ajuste contable, se observaron los ajustes de los saldos de las cuentas 131701 y 138490. 
Se da cumplimiento a la actividad en un 100%. </t>
  </si>
  <si>
    <t xml:space="preserve">
Profesional Especializado División de Gestión Financiera
Profesional Especializado Contabilidad
</t>
  </si>
  <si>
    <t>Cuentas por Cobrar Inexistentes y/o sin Amortizar (A).
Verificado el libro auxiliar cuenta contable 131701 Servicios Educativos, se identificaron saldos, los cuales, de acuerdo con las comunicaciones 5.2-52.5/060 y 5.2-52.5/064 del 26 y 29 de marzo de 2021, la Administración informa que se trata de valores cancelados y/o reportados para su anulación, por presentarse inconsistencia relacionadas con la necesidad de depuración y/o anulación del registro</t>
  </si>
  <si>
    <t>Por deficiencias en el control interno contable, consistente en la verificación de saldos al momento de emitir estados financieros, situación que genera sobrestimación en la cuenta contable 131701 Servicios Educativos por $135.635.221, cuya contrapartida es la cuenta 4305 Servicios Educativos.</t>
  </si>
  <si>
    <t xml:space="preserve">Establecer controles al Sistema de Control Interno, en cuanto al reconocimiento e identificación de la subcuenta 131701-Servicios Educativos, del grupo 13 Cuentas por cobrar.   </t>
  </si>
  <si>
    <t>Generar el reporte de facturas anuladas con financiación sin abono</t>
  </si>
  <si>
    <t xml:space="preserve">Reporte generado </t>
  </si>
  <si>
    <t>Hallazgo 4 2020. ANULADAS CON CORTE 25 DE JUNIO DE 2021</t>
  </si>
  <si>
    <t>En el seguimiento realizado el 28/11/2022, como consta en acta 2.6-1.60/19,  se evidenció que ya se identificó la totalidad de facturas anuladas con financiación sin abono, por lo que el avance pasó del 80% al 100%.</t>
  </si>
  <si>
    <t xml:space="preserve">Vicerrector(a) Administrativo (a) </t>
  </si>
  <si>
    <t xml:space="preserve">Ajustar los saldos de la subcuenta 131701-Servicios Educativos, del grupo 13 Cuentas por cobrar. </t>
  </si>
  <si>
    <t>Notas de contabilidad: D901-202100044, 
D901-202100014, D901-202100017, D901-202100045</t>
  </si>
  <si>
    <t>Con oficio 5.2-52.5/697 del 21/12/2022, la División de Gestión Financiera remitió las notas de contabilidad del ajuste de los saldos de la subcuenta 131701, las Notas de contabilidad soportan el valor del hallazgo por $135.635.221, las cuales se pueden consultar por la forma CMDC en el Sistema Financiero Finanzas, se adjuntan como muestra de evidencia cuatro notas adjuntas:
D901-202100014; D901-202100017; D901-202100043; D901-202100044; D901-202100045; D921-202100030; D901-202100046; D901-202100047; D901-202100048; D901-202100049; D901-202100050; D901-202100052; D901-202100053; D901-202100054; D901-202100056; D901-202100064; D924-202200449.
El avance pasa del 80% al 100%.</t>
  </si>
  <si>
    <t xml:space="preserve">Profesional Especializado División de Gestión Financiera
Profesional Especializado Contabilidad </t>
  </si>
  <si>
    <t xml:space="preserve">Otras Cuentas por Cobrar con Saldos Negativos (A)
Verificado el libro auxiliar cuenta contable 138490 Otras Cuentas por Cobrar, se identificaron saldos negativos con cargo a terceros, por $32.614.879. </t>
  </si>
  <si>
    <t>Por deficiencias en el control interno contable, consistente en la verificación de saldos, situación que genera inconsistencias en el detalle de los registros que soportan los estados financieros.</t>
  </si>
  <si>
    <t xml:space="preserve">Establecer controles al Sistema de Control Interno, en cuanto al reconocimiento e identificación la subcuenta 138490 - Otras cuentas por cobrar, del grupo 13 Cuentas por cobrar.   </t>
  </si>
  <si>
    <t>Generar el reporte de facturas con intereses causados</t>
  </si>
  <si>
    <t>Hallazgo 5 2020. REPORTE INTERESES CAUSADOS CORTE A 30 JUNIO 2021</t>
  </si>
  <si>
    <t>En el seguimiento realizado el 23/11/2022, como consta en acta 2.6-1.60/19,  se evidenció que ya se identificó la totalidad de facturas con intereses causados, por lo que el avance pasó del 80% al 100%.</t>
  </si>
  <si>
    <t xml:space="preserve">Ajustar los saldos de la subcuenta 138490 - Otras cuentas por cobrar, del grupo 13 Cuentas por cobrar. </t>
  </si>
  <si>
    <t>La División de Gestión Financiera con oficio 5.2-52.2/0174 del 30/06/2023 relacionó 191 notas contables de ajuste, por valor total de $32.614.879,79, que corresponden a 712 terceros, se verificaron algunas notas contables, así: 
D901-201900244, D918-201900133, D918-202200374, D924-202200077, D924-202200479, D924-202300068, D924-202300142, D924-202300156, D924-202300290, D924-202300355</t>
  </si>
  <si>
    <t xml:space="preserve">2023: Verificada la muestra de notas contables, de manera aleatoria, se evidenció el ajuste a los saldos negativos mencionados en el hallazgo, por lo que se da un cumplimiento del 100% a la actividad. 
Sin embargo, el hallazgo será objeto de seguimiento para la valoración de efectividad. </t>
  </si>
  <si>
    <t xml:space="preserve">Profesional Especializado División Gestión  Financiera 
Profesional Especializado Contabilidad
</t>
  </si>
  <si>
    <t>Otras Cuentas por Cobrar por Enajenación de Activos (A).
En los estados financieros con corte a 31 /12/2020, cuenta contable 138416 Enajenación de Activos, se reveló un saldo de $624.500.000; verificado el libro auxiliar, se evidenció que dicho valor corresponde a la re-expresión de saldos al nuevo marco normativo con fecha de registro 31/12/2017. En oficio 5.2-52.5-07 del 14 /04/2021, la entidad informa que el registro corresponde al saldo que la Unidad 01 Gestión General adeuda a la Unidad 02 Unisalud, por la cesión funcional interna del lote de terreno donde se construyó la Facultad de Humanas (Calle 5 N°4-07 y Cra. 4 N°5-24 Popayán), antes de la aplicación de las Normas Internacionales de Contabilidad para el Sector Público (NICSP), transacción realizada por $1.249.000.000, con abonos del 50% y el saldo registrado como cuenta por cobrar. La transacción fue realizada con Resolución R1070 del 21/12/2015 en la cual, en el numeral 4 del considerando, señala los siguientes compromisos: “En su item 1, la Unidad 01 se compromete a transferir a la Unisalud Unidad 02, la suma de $624.500.000, en el mes de 09/2015 e igual suma el 15/09/2016, para un total de $1.249.000.000, como pago del lote que será utilizado para la construcción del Edificio de la Facultad de Ciencias Humanas y Sociales.” A la fecha, la Universidad del Cauca no ha cumplido con el compromiso estipulado para el 15/09/2016, revelando en los estados financieros una cuenta por cobrar con más de cuatro años de morosidad.</t>
  </si>
  <si>
    <t>Por incumplimiento de los compromisos suscritos por la Administración de la entidad universitaria, situación que genera el reconocimiento de saldos con morosidad en los estados financieros de la entidad.</t>
  </si>
  <si>
    <t>Adelantar mecanismos tendientes a establecer los valores reales que debe cancelarse a la Unidad de Salud por parte de la Unidad 1 - Gestión General de la Universidad del Cauca</t>
  </si>
  <si>
    <t>Determinar los conceptos y valores  asumidos por la Unidad 1 respecto del funcionamiento de la Unidad de Salud.</t>
  </si>
  <si>
    <t>Reporte de gastos asumidos por la Unidad 1 de la Unidad 2 en servicios de servicios de seguridad, servicio de aseo, mantenimiento de instalaciones físicas y representación judicial, entre otros.</t>
  </si>
  <si>
    <t>Con oficio 5.2-52.5/667 del 07/12/2022, la División de Gestión Financiera remitió oficio solicitando el replanteamiento de la actividad, sin embargo, en la reunión de seguimiento realizada el 23/11/2022, la OCI recalcó que la actividad no puede ser reformulada porque se encuentra en incumplimiento, y además, se debía informar a la Dirección o a la Vicerrectoría Administrativa. 
Por lo anterior, y debido a que no se presentó evidencias de la actividda, no se asigna avance y continúa en 0%. 
Los miembros del comite tecnico de sostenibilidad contable en el acta 5.2-1.84/001 del dia 22 de diciembre del 2022 informa que la obligacion existente con la unidad 2, de salud, con el bien inmueble adquirido por la unidad 1 no es objeto de amortizacion con otros gastos, pues los mismos hacen parte de otro tipo de acuerdos, por lo cual la actividad se encuentra en un 100% considerando el analisis realizado por la Division de Gestion Financiera.</t>
  </si>
  <si>
    <t xml:space="preserve">
Profesional Especializado División Gestión Financiera
Profesional Especializado Contabilidad
Profesional Especializado Tesorería
Profesional Especializado Presupuesto</t>
  </si>
  <si>
    <t>Elaborar informe de gastos</t>
  </si>
  <si>
    <t>Informe de gastos</t>
  </si>
  <si>
    <t>Formalizar los términos de amortización de lo adeudado por la Unidad 1 a la Unidad 2 (si lo hubiera)</t>
  </si>
  <si>
    <t>Registro de formalización</t>
  </si>
  <si>
    <t xml:space="preserve">I semestre 2025: 
El Comité de Coordinación del Sistema de Control Interno sesiona el 03/03/2025, acta 2.6-3.68/01 del 03/03/2025. </t>
  </si>
  <si>
    <t>I semestre 2025:
En sesión del Comité de Coordinación del Sistema de Control Interno de la Universidad del Cauca, se decidió cerrar la actividad debido a que el asunto será tratado internamente.
Lo anterior porque pese a que contablemente la universidad está dividida por unidades, su información se consolida en una sola, para lo cual se está realizando una eliminación de partidas entre unidades, con lo que se subsana el hallazgo.  
Se decidió el cierre de la actividad, dado que el asunto será tratado internamente. La universidad, aunque dividida contablemente por unidades, consolida su información en una sola, y actualmente se está realizando la eliminación de partidas entre unidades para subsanar la debilidad.</t>
  </si>
  <si>
    <t xml:space="preserve">
Rector</t>
  </si>
  <si>
    <t>Otras Cuentas por Cobrar (A).
En los estados financieros con corte a 31 de diciembre de 2020, cuenta contable 138490 Otras Cuentas por Cobrar, se reveló un saldo de $203.750.686; verificado el libro auxiliar, se evidenciaron saldos registros con errores en la cuenta contable y/o con ausencia de amortización de pagos, los cuales tienen efecto en los saldos revelados en los estados financieros (Ver tabla N°17)</t>
  </si>
  <si>
    <t xml:space="preserve"> Por deficiencias en el control interno contable, consistente en la verificación de saldos al momento de emitir los estados financieros e inexistencia de gestiones tendientes a la recuperación de los recursos por parte de la Administración universitaria, situación que genera sobreestimación en la cuenta 138490 Otras Cuentas por Cobrar por $89.941.142, cuya contrapartida es la cuenta 4305 Servicios Educativos</t>
  </si>
  <si>
    <t xml:space="preserve">Establecer controles al Sistema de Control Interno contable, en cuanto al registro de la subcuenta 138490 Otras Cuentas por Cobrar. 
   </t>
  </si>
  <si>
    <t xml:space="preserve">Identificar y ubicar los deudores. </t>
  </si>
  <si>
    <t xml:space="preserve">Relación de deudores identificados </t>
  </si>
  <si>
    <t>Hallazgo 7. Notas de contabilidad</t>
  </si>
  <si>
    <t xml:space="preserve">Con Oficio 5-84/ 0895 del 12/12/2022, el grupo de crédito y cartera informó que el hallazgo corresponde a errores en algunos registros de la subcuenta "otras cuentas por cobrar", por lo que se realizaron los ajustes correspondientes y se remitio las notas de contabilidad que los evidencian 
Se se realizó una verificación aleatoria a las notas de contabilidad: D900-202100021, D901-202100037, D918-202100156, D918-202100217-01, evidenciando el ajuste a los saldos, por lo que el avance pasó del 80% al 100%. </t>
  </si>
  <si>
    <t>Vicerrector (a) Administrativo (a)</t>
  </si>
  <si>
    <t>Establecer controles al Sistema de Control Interno contable, en cuanto al registro de la subcuenta 138490 Otras Cuentas por Cobrar.</t>
  </si>
  <si>
    <t xml:space="preserve">Realizar las gestiones administrativas tendientes a la recuperación de cartera. </t>
  </si>
  <si>
    <t xml:space="preserve">Registros de gestiones de recuperación de cartera. </t>
  </si>
  <si>
    <t xml:space="preserve">La División de Gestión Financiera con oficio 5.2-52.2/007 del 17/11/2023 remitió las siguientes evidencias: 
1. Evidencia recuperación de cartera: solicitudes a Tesorería de traslados bancarios, notas bancarias de los traslados entre las cuentas de la Unidad 1 y la Unidad 3, registro de las transferencias de las cuentas bancarias de la Unidad 1 y 3, y  notas contables de ajuste. 
La División de Gestión Financiera mediante oficio 5.2-55.6/0628 del 12/07/2024 remitió el Acta 5.2-3.58/0027 del 09/07/2024, y de manera física allegó las notas P800 - 202400001 del 24/01/2024, D800 - 202400005 del 13/02/2024, D810 - 202400003, P803 -202400007 del 07/02/2024,  D 800 - 202400002 y D810 - 202400004 del 15/02/2024 </t>
  </si>
  <si>
    <t>I semestre 2024:
En el II semestre del 2023 se evidenciaron los traslados bancarios entre las cuentas de la Unidad 1 y la Unidad 3, con lo que se subsanó el hallazgo, sin embargo, se observaron errores en el detalle de las notas de ajuste, por lo que la OCI solicitó a la División de Gestión Financiera la implementación de controles en la elaboración y validación de los documentos en el sistema financiero, para lo que la División realizó una reunión con el personal que realiza documentos en el Sistema Financiero, incluyendo a la Unidad de Salud, para hablar sobre la importancia de digitar las observaciones de manera clara y detallada y se realizaron algunas recomendaciones relacionadas. 
Con lo anterior, la actividad pasó del 95% al 100%.</t>
  </si>
  <si>
    <t>Profesional Especializado División Gestión Financiera
Profesional Especializado Contabilidad</t>
  </si>
  <si>
    <t>Aplicar el cálculo de deterioro con los terceros que generen indicios de deterioro.</t>
  </si>
  <si>
    <t>Nota de contabilidad con los terceros que generen indicios de deterioro</t>
  </si>
  <si>
    <t xml:space="preserve">
2023: Se evidencian las notas de contabilidad de la aplicación del deterioro de cuentas por cobrar estudiantes de pregrado, posgrado y proyectos, por lo que la actividad alcanza un cumplimiento del 100%.</t>
  </si>
  <si>
    <t>Reuniones del Comité Técnico de Sostenibilidad Contable (A, D).
Solicitadas las actas y documentos del Comité Técnico de Sostenibilidad Contable, se evidenció que durante la vigencia 2020 no se adelantaron reuniones del Comité Técnico de Sostenibilidad del Sistema Contable de la Universidad del Cauca</t>
  </si>
  <si>
    <t>Por inobservancia de lo estipulado en los reglamentos internos del ente universitario, situación que incide en el ambiente de control interno de la entidad.</t>
  </si>
  <si>
    <t xml:space="preserve">Establecer controles al mejoramiento del Sistema de Control Interno Contable, a partir del rol asesor del Comité Técnico de Sostenibilidad Contable. </t>
  </si>
  <si>
    <t xml:space="preserve">Convocar y realizar las reuniones programadas por el Comité Técnico de Sostenibilidad Contable, para el mejoramiento continuo de los procesos administrativos y la consolidación de la información económica y financiera. </t>
  </si>
  <si>
    <t xml:space="preserve"> Oficios 5.2-1.84/002 del 16/07/2021 y 5.2-52.5/156 y 163 del 21/07/2021 y actas de reunión: 5.2-1.84/02 y 03 del 18/08/2021 y 20/08/2021</t>
  </si>
  <si>
    <t>La División de Gestión Financiera con oficio 5.2-52.2/042 del 26/11/2021 y la Vicerrectoría Administrativa con oficio 5-71.7/0991 del 26/11/2021 remiten los oficios de convocatoria (5.2-1.84/002 del 16/07/2021 y 5.2-52.5/156 y 163 del 21/07/2021) y actas de reunión (5.2-1.84/02 y 03 del 18/08/2021 y 20/08/2021)que evidencian las sesiones del Comité Técnico de Sostenibilidad Contable.
La OCI valida la evidencia reportada y otorga un avance del 100%</t>
  </si>
  <si>
    <t>Vicerrector (a) Administrativo (a)
Profesional Especializado División Gestión Financiera
Profesional especializado Contabilidad</t>
  </si>
  <si>
    <t>Ingresos por Matrículas (A).
Realizada la revisión de la ejecución presupuestal de ingresos mediante la muestra de matrículas financieras a través de los recursos en línea "Recibo de Matrícula" y "SIMCA" de la página web de la Universidad, con respecto a los conceptos: derechos de matrícula, derechos de grado, repeticiones, descuento por voto y descuento por beca. Ver tablas 18, 19 y 20 del informe CGR</t>
  </si>
  <si>
    <t>Por deficiencias de control presupuestal y debilidades en la coordinación y conciliación de la información de las vigencias 2019 y 2020 entre los aplicativos que intervienen en la liquidación y registro de la matrícula financiera, al no realizar los ajustes presupuestales respectivos, por tratarse de ingresos correspondientes a la vigencia anterior, generando incertidumbre en cuanto al valor real de ingresos ejecutados por los conceptos de matrícula durante la vigencia 2020.</t>
  </si>
  <si>
    <t>Armonizar la gestión de los procesos involucrados en el proceso de recaudos por concepto de matrículas</t>
  </si>
  <si>
    <t>Conformar un equipo técnico interdisciplinario para orientar las soluciones a las dificultades del proceso de cobro financiero del recaudo de matrículas de vigencias anteriores.</t>
  </si>
  <si>
    <t>Registros de la formalización</t>
  </si>
  <si>
    <t>Acta  No. 5.2-1.84/ 001 del 22/12/2022.</t>
  </si>
  <si>
    <t>Teniendo en cuenta que la Resolución R-847 de 2011, permite al Comité Técnico de Sostenibilidad Contable  asesorar, recomendar la adopción de directrices, procedimientos y políticas, en temas administrativos, económicos y financieros; se determino que este Comité es el responsable de orientar las soluciones a las dificultades del proceso de cobro financiero del recaudo de matrículas de vigencias anteriores. 
En sesión del 22/12/2022 (Acta 5.2-1.84/001) el Comité abordó los temas relacionados con el hallazgo y da instrucciones al respecto.</t>
  </si>
  <si>
    <t>Vicerrector(a) Académico (a)
Profesional División de Admisiones, Registro y Control Académico
Profesional Especializado División Financiera
Jefe Oficina de Planeación y Desarrollo Institucional</t>
  </si>
  <si>
    <t>Registros de la operatividad del equipo</t>
  </si>
  <si>
    <t xml:space="preserve">En el acta No. 5.2-1.84/ 001 del 22/12/2022, se evidencian las decisiones del Comité Técnico de Sostenibilidad Contable respecto del hallazgo, determinando la operatividad del equipo. </t>
  </si>
  <si>
    <t>Descuentos en Matrículas por Voto (A-D-F).
Realizada la verificación de ingresos mediante la muestra de matrículas financieras con respecto al concepto "Descuento Voto", al generar los recibos de los estudiantes para la vigencia 2020, a través de la opción "Recibo de matrícula" en la página web de la Universidad y confrontado con los certificados electorales aportados por la División de Admisiones, Registro y Control Académico, se evidenció que en los 5 casos de estudiantes de pregrado que se describen en la siguiente tabla, el descuento se otorgó con el certificado electoral del 17 de junio de 2018 cuando las últimas elecciones se realizaron el 27 de octubre de 2019, por tanto este certificado no era válido para la vigencia 2020</t>
  </si>
  <si>
    <t>Deficiencias de control y falta de actualización de los aplicativos que intervienen en la liquidación y registro de la matrícula financiera generando la aplicación de descuentos sin el soporte respectivo por valor de $117.000. Hallazgo con presunta incidencia disciplinaria y fiscal.</t>
  </si>
  <si>
    <t>Implementar puntos de control en el regsitro de los factores de matrícula en los estudiantes admitidos y regulares</t>
  </si>
  <si>
    <t>Elaborar e implementar protocolo guía para el registro de los fatores de liquidación de matrícula en SIMCA</t>
  </si>
  <si>
    <t>Protocolo guía implementado</t>
  </si>
  <si>
    <t>Con oficio 4.2-52.5/530 del 7 de julio de 2023, la División de Admisiones, Registro y Control Académico remitió el procedimiento PA-GA-4.2-PR-13 de "Aplicación de Descuento de Matrícula Financiera para Admitidos y Estudiantes regulares" publicado en su versión 1 el 27 de junio de 2023
Pasó de 0% a 100%</t>
  </si>
  <si>
    <t>Avance del 100% por cuanto considera las situaciones de descuento por beneficios e incientivos en la matrícula financiera a estudiantes regulares de la Universidad.</t>
  </si>
  <si>
    <t>Profesional División de Admisiones, Registro y Control Académico
Coordinación SIMCA</t>
  </si>
  <si>
    <t>deficiencias de control y falta de actualización de los aplicativos que intervienen en la liquidación y registro de la matrícula financiera generando la aplicación de descuentos sin el soporte respectivo por valor de $117.000. Hallazgo con presunta incidencia disciplinaria y fiscal.</t>
  </si>
  <si>
    <t>Conciliar los reportes extraidos de SIMCA vs documentos físicos relativos a los factores de liquidación de matrícula de estudiantes admitidos, según calendario aprobado.</t>
  </si>
  <si>
    <t>Registros de conciliación de información</t>
  </si>
  <si>
    <t>Con oficio 4.2-52.5/426 del 23 de mayo de 2023, se remiten actas 4.2-1.56/002 y 003 del 07 y 10 de marzo de 2023 respecto de la conciliación SIMCA vs documentos físicos relativos a los factores
de liquidación de matrícula de estudiantes admitidos y 
SIMCA vs documentos físicos para el
reconocimiento del descuento por voto de estudiantes regulares con el fin de aportan a
la gestión de las acciones de mejora de la vigencia 2020.
Pasó de un 0 a 100% de avance</t>
  </si>
  <si>
    <t>De la conciliación a una muestra aleatoria de 103 casos de la vigencia 2020, y 50 de la vigencia 2021, se encuentra concordancia entre la información de SIMCA y los documentos físicos relativos a los factores de liquidación de matrícula de estudiantes admitidos.</t>
  </si>
  <si>
    <t>Conciliar los reportes extraidos de SIMCA vs documentos físicos para el reconocimiento del descuento por voto de estudiantes regulares, según calendario aprobado.</t>
  </si>
  <si>
    <t xml:space="preserve">De la conciliación a una muestra aleatoria de 103 casos de la vigencia 2020, y 50 de la vigencia 2021, se encuentra concordancia entre la información de SIMCA y los documentos físicos relativos a los factores de liquidación de matrícula de estudiantes admitidos, incluido el reconocimiento del descuento por voto. </t>
  </si>
  <si>
    <t>Ejecución de Ingresos Estampilla Universidad del Cauca (AD).
Al realizar la evaluación de la ejecución presupuestal de ingresos por concepto de estampillas, a través del reporte de movimiento de ejecución presupuestal suministrado por la Universidad para la vigencia 2020 y confrontado con los comprobantes de egreso para el mismo Concepto y vigencia aportados por la Gobernación del Cauca, se evidencia inconsistencia ya que el total ejecutado por la Universidad es de $2.500.000.000 en tanto que la Gobernación informó giros por un total de $2.155.472.700. Ver Tabla N° 22 del informe C.G.R.</t>
  </si>
  <si>
    <t>Sobreestimación o Subestimación de ingresos por concepto de estampilla Universidad del Cauca 180 años, ocasionado por factores externos que afectan el comportamiento del recaudo apropiado en la vigencia</t>
  </si>
  <si>
    <t>Establecer controles a la proyección, recaudo y ejecución, a nivel presupuestal y tesoral, de los recursos provenientes de la Estampilla Universidad del Cauca 180 años.</t>
  </si>
  <si>
    <t xml:space="preserve">Registrar contable y presupuestalmente la transferencia del mayor valor recaudado con respecto de la apropiación por concepto de estampilla 180 años en la misma vigencia </t>
  </si>
  <si>
    <t>Nota crédito de tesorería</t>
  </si>
  <si>
    <t>Notas credito Tesorería N°:
D80-202110344 del 19/04/2021, D80-202110762 del 27/04/2021, D80-202115766 del 19/07/2021, D80-202123371 del 19/10/2021.
*Notas credito de bancos y sus respectivas notas de ingresos Word. 
D803-202004621 del 29/02/2020, D803-202007536 del 19/05/2020, D803-202010227 del 18/08/2020, D803-202013984 del 22/10/2020, D803-202014524 del 06/11/2020, D803-202100052 del 31/01/2021
*Notas bancarias de la gobernación y las notas bancarias de la Universidad del Cauca para ver las diferencias excel.</t>
  </si>
  <si>
    <t>La División de Gestión Financiera con oficio 5.2-52.2/042 del 26/11/2021 remite:
Notas credito Tesorería N°:
D80-202110344 del 19/04/2021, D80-202110762 del 27/04/2021, D80-202115766 del 19/07/2021, D80-202123371 del 19/10/2021.
Con oficio 5.2-52.2/001 del 11/01/2022, la División de Gestión Financiera complementó la evidencia, así: 
*Notas credito de bancos y sus respectivas notas de ingresos Word. 
D803-202004621 del 29/02/2020, D803-202007536 del 19/05/2020, D803-202010227 del 18/08/2020, D803-202013984 del 22/10/2020, D803-202014524 del 06/11/2020, D803-202100052 del 31/01/2021
*Notas bancarias de la gobernación y las notas bancarias de la Universidad del Cauca para ver las diferencias excel.
Observación OCI:
Teniendo en cuenta la explicación detallada en las notas de tesorería sobre los recaudos por concepto de estampilla Universidad del Cauca 180 años, la OCI valida el avance del 100%.</t>
  </si>
  <si>
    <t xml:space="preserve">Profesional Especializado División Gestión Financiera
 Profesional Especializado Tesorería
Profesional Especializado Presupuesto </t>
  </si>
  <si>
    <t>Revisar el comportamiento de los recaudos presupuestal y tesoral de estampilla 180 años  e informar al ordenador del gasto, para el ajuste del presupuesto de ingresos y gastos por el menor valor recaudado, con respecto de la apropiación de la vigencia</t>
  </si>
  <si>
    <t>Acto administrativo de modificación del presupuesto (Adición o disminución)</t>
  </si>
  <si>
    <t xml:space="preserve">*Archivo excel con la ejecución de ingresos trimestrales y los valores pendientes de incorporar.
* Acuerdo superior de incorporación de recursos de Estampilla universidad del Cauca N° 040 del 03 de agosto de 2021. 
* Se envia proyección de acuerdo de incorporación de Estampilla Universidad del Cauca N° 069 del 24 de agosto de 2021. (PDF de acuerdos eviados por Consejo Superior).  </t>
  </si>
  <si>
    <t>La División de Gestión Financiera con oficio 5.2-52.2/042 del 26/11/2021 remite:
*Archivo excel con la ejecución de ingresos trimestrales y los valores pendientes de incorporar.
* Acuerdo superior de incorporación de recursos de Estampilla universidad del Cauca N° 040 del 03 de agosto de 2021. 
* Se envia proyección de acuerdo de incorporación de Estampilla Universidad del Cauca N° 069 del 24 de agosto de 2021. (PDF de acuerdos eviados por Consejo Superior).  
Observación OCI: 
Se verificó la aprobación  del Acuerdo 069 del 24 de noviembre de 2021 con el cual se adiciona el presupuesto de rentas y gastos de inversión de la Universidad del Cauca - Unidad 1 - Gestión General, para la vigencia fiscal del año 2021, financiado con ingresos corrientes - estampillas.
La OCI valida la evidencia reportada y otorga un avance del 100%</t>
  </si>
  <si>
    <t>Profesional Especializado División Gestión Financiera
 Profesional Especializado Tesorería
Profesional Especializado Presupuesto</t>
  </si>
  <si>
    <t>Conformación del Expediente Contractual (A).
Adelantada la revisión de los expedientes contractuales, tanto en las carpetas físicas como digitalizadas, según muestra requerida, se evidenció lo siguiente:
A. Se cuenta con informes de los supervisores designados, sin embargo, no se encontró soporte documental que evidencie el cumplimiento del objeto contractual</t>
  </si>
  <si>
    <t>escaso implemenatacion del proceso de gestion documental en los expedientes contractuales</t>
  </si>
  <si>
    <t xml:space="preserve">implementar acciones tendientes a completar los expedientes contractuales </t>
  </si>
  <si>
    <t xml:space="preserve"> Elaborar el diagnóstico de los tipos documentales que integran los expedientes contractuales de las vigencia 2020 </t>
  </si>
  <si>
    <t xml:space="preserve">Diagnóstico de los tipos documentantales </t>
  </si>
  <si>
    <t>Con oficio 5-71.7/378 del 23/06/2023, envió:
Documento Diagnóstico  2020 "DIAGNOSTICO DEL ESTADO DE LOS EXPEDIENTES CONTRACTUALES VIGENCIA 2020" y Anexo 1. Reconstrucción 2020-2021 en Excel
Documento "INFORME 2020":  cuyo objetivo es identificar el estado de los expedientes contractuales vigencia 2020.</t>
  </si>
  <si>
    <t xml:space="preserve">La Vicerrectoría Administrativa - Área de Contratación, elaboró el diagnóstico de los expedientes contractuales vigencia 2020, en el que describe la gestión adelantada para la reconstrucción de los expedientes contractuales, que contiene información requerida para la toma de decisiones por el Comité de Archivo. </t>
  </si>
  <si>
    <t xml:space="preserve">Solicitar a las dependencia los soportes faltantes para completar los expedientes, según el resultado del diagnóstico </t>
  </si>
  <si>
    <t>registro de solicitudes y soportes</t>
  </si>
  <si>
    <t xml:space="preserve">
Con oficio 5-71.7/378 del 23/06/2023 se remite las evidencias que dan cuenta de los requerimientos a las dependencias y/o universitrarios, cuyo asunto se relaciona con la reconstrucción de firmas de los diferentes tipos documentales que conforman los expedientes contractuales de la Vicerrectoría Administrativa, con base en el diagnóstico del estado de los expedientes contractuales 2020, entre ellos: Oficio 5-92.8/1123 de 2022,  Correos electrónicos, Oficio 5-92.8/0038 de 2023, Oficio 5-92.8/0198 de 2023, Oficio 5-92.8/0199 de 2023, Oficio 5-92.5/0624 de julio de 2021,  Oficio 5-52/638 de agosto de 2021,  Oficio 5-92.8/739 de septiembre de 2021, Oficio 5-92.8/979 de septiembre de 2021, Acta n° 01 del 21 de enero de 2022, Oficio 5-52/125 de febrero de 2022, Oficio 5-52.5/254 de mayo de 2023, Oficio 6.1-52.5/294 de mayo de 2023, correo electrónico - VRI verificación de Contratación Vigencias 2020 y 2021, Correo electrónico- Certificados de pago faltantes Vigencias 2020 y 2021, correo electrónico - VRI Contratos faltantes Vigencias 2020 y 2021, Correo electrónico - Contratos faltantes vigencias 2020 y 2021</t>
  </si>
  <si>
    <t>La Vicerrectoría Administrativa, requirió los expedientes contractuales con sus respectivas firmas, tipos documentales faltantes, entre otros,  a las instancias y/o universitarios para la reconstrucción del archivo 2020.
Se presentan solicitudes informales, sin aplicación de la respectiva TRD y sin suscribir por el Vicerrector Administrativo.</t>
  </si>
  <si>
    <t>Remitir al Comité de Archivo el informe del estado de los expedientes contractuales, vigencia 2020 con informacion incompleta para las decisiones correspondientes.</t>
  </si>
  <si>
    <t xml:space="preserve"> Informe sobre el estado de los expedientes contractuales</t>
  </si>
  <si>
    <t>Vicerrector (a) Administrativo (a)
Secretaria General - Gestión Documental</t>
  </si>
  <si>
    <t>B. En los informes de los supervisores, se evidenció que hacen referencia a los números de planillas de pago de aportes a la seguridad social y parafiscales, pero las mismas no son integradas al expediente contractual</t>
  </si>
  <si>
    <t>Vicerrector (a) Administrativo (a)
Secretaria General - Gestión Documental
Profesional Especializado División Gestión Financiera</t>
  </si>
  <si>
    <t>Información Reportada a la Auditoría (A)
Frente a la muestra contractual, se logró determinar por parte del grupo auditor que, en la información reportada por la Universidad del Cauca a la CGR al inicio de la Auditoría Financiera, vigencia 2020; parte de la misma no concuerda con la allegada en forma física y/o digitalizada. Ver tablas N° 23, 25 y 26 del informe C.G.R.</t>
  </si>
  <si>
    <t>Por ausencia de controles en el manejo de información, generando inconsistencias en la misma, lo cual dificulta la verificación y seguimiento</t>
  </si>
  <si>
    <t xml:space="preserve">Implemetar mecanismos de mejora a los reportes de la Información
</t>
  </si>
  <si>
    <t>Confrontar la información registrada en la base de datos de contratación Vs reporte RRMG del Finanzas Plus.</t>
  </si>
  <si>
    <t>Reporte mensual de contratacion validado</t>
  </si>
  <si>
    <t>Hallazgo 14 2020.Info  Sistema Finanzas Plus para diligenciamiento de ABC</t>
  </si>
  <si>
    <t>En el seguimiento realizado el 05/12/2022, se constató in situ y se confrontó con las evidencias reportadas, que la información de de contratación en el ABC, se ajusta de acuerdo a la información remitida por Financiera del sistema Finanzas Plus. 
El avance pasa del 70% al 100%</t>
  </si>
  <si>
    <t>Vicerrector (a) Administrativo (a)
Profesional Especializado División Gestión Financiera</t>
  </si>
  <si>
    <t>SEGUIMIENTO PLAN DE MEJORAMIENTO - CONTRALORÍA GENERAL DE LA REPÚBLICA AUDITORÍA VIGENCIA 2021</t>
  </si>
  <si>
    <t>Auditoría Externa vigencia 2021</t>
  </si>
  <si>
    <t>Sostenibilidad de la calidad de la información financiera cuentas por cobrar (A) A) A 31 de diciembre de 2021, los auxiliares contables de las subcuentas 13170101 Servicios académicos, 138490 Otras cuentas por cobrar y 1385020101 Cuentas por cobrar de difícil recaudo - Servicios académicos,  presentan saldos contrarios a la naturaleza de las cuentas, así:1. Cuenta 131701 Servicios educativos. Servicios Académicos, presenta 146 registros con saldo contrario a la naturaleza de la cuenta por (-) $15.012.069. 2. Cuenta 138490 Otras cuentas por cobrar, presenta 534 registros con saldo contrario a la naturaleza de la cuenta por (-) $26.722.884</t>
  </si>
  <si>
    <t>Falta identificar la integralidad de los conceptos que afectan la cuenta deudores y no están parametrizados en los sistemas, y su seguimiento.</t>
  </si>
  <si>
    <t>Identificar la integralidad de los conceptos que afectan la cuenta deudores y no están parametrizados en los sistemas, y realizar su seguimiento.</t>
  </si>
  <si>
    <t>Realizar un diagnóstico sobre los conceptos que afectan la cuenta deudores.</t>
  </si>
  <si>
    <t>Diagnóstico realizado.</t>
  </si>
  <si>
    <t>2022/07/11</t>
  </si>
  <si>
    <t>Diagnóstico en físico</t>
  </si>
  <si>
    <t xml:space="preserve">"Con oficio 5-84/0662 del 7/09/2022, la Vicerrectoría Administrativa remitió un diagnóstico con la identificación de conceptos a la fecha, y que se encuentran parametrizados en el sistema, sin embargo, informan que se envió la solicitud de información a diferentes dependencias y facultades, para idfentificar y parametrizar los nuevos conceptos. 
Con oficio 5-84/ 0860 del 25/11/2022, la vicerrectoría Administrativa remitió diagnóstico donde identifica los conceptos faltantes por parametrizar.
OCI: En la visita realizada por la OCI el 28/11/2022 a la Técnica Administrativa de Cartera, se evidenció que se realizó el diagnóstico sobre los conceptos que afectan la cuenta deudores, en las diferentes dependencias y facultades de la Institución.
Se evidencia la completitud de la actividad, por lo que se asigna un avance del 100%."
</t>
  </si>
  <si>
    <t>Vicerrector Administrativo, 
Profesional Especializado División de Gestión Financiera</t>
  </si>
  <si>
    <t>1. Cuenta 131701 Servicios educativos Servicios Académicos, presenta 146 registros con saldo contrario a la naturaleza de la cuenta por (-) $15.012.069. 2. Cuenta 138490 Otras cuentas por cobrar, presenta 534 registros con saldo contrario a la naturaleza de la cuenta por (-) $26.722.884</t>
  </si>
  <si>
    <t>Identificar los conceptos que afectan la cuenta deudores.</t>
  </si>
  <si>
    <t>Porcentaje de  Conceptos identificados.</t>
  </si>
  <si>
    <t>Hallazgo 1 2021. Matriz de conceptos parametrizados</t>
  </si>
  <si>
    <t xml:space="preserve">De acuerdo al compromiso adquirido por la técnica Administrativa de cartera en el seguimiento realizado el 28/11/2022, mediante correo electrónico del mísmo día, se remitió el registro de los conceptos identificados y parametrizados en el sistema, cumpliendo con la totalidad de conceptos remitidos por las dependencias y facultades. 
El avance pasó al 100%. </t>
  </si>
  <si>
    <t xml:space="preserve">Vicerrector Administrativo, 
Profesional Especializado División de Gestión Financiera. </t>
  </si>
  <si>
    <t>Parametrizar los sistemas de apoyo a la gestión de la cuenta deudores.</t>
  </si>
  <si>
    <t>Porcentaje de Conceptos parametrizados en los sistemas.</t>
  </si>
  <si>
    <t xml:space="preserve">Vicerrector Administrativo, 
Profesional Especializado División de Gestión Financiera </t>
  </si>
  <si>
    <t>Realizar seguimiento a la cuenta deudores - servicios académicos.</t>
  </si>
  <si>
    <t>Seguimientos realizados.</t>
  </si>
  <si>
    <t xml:space="preserve">La Vicerrectoría Administrativa con oficio 5-71.7/646 del 17/11/2023 remitió las siguientes evidencias: 
1. Oficio 5-84/485 del 25 de octubre de 2023
 2. Carpeta comprimida con evidencias cobro coactivo </t>
  </si>
  <si>
    <t>II semestre 2023: Se evidencia el seguimiento que el grupo de Credito de Cartera de la Vicerrectoria Administrativa realizó a la cuenta deudores - servicios académicos, para lo que informan que "del 100% de la cartera catalogada en esta instancia se remite una muestra del 26,79% que demuestra las actuaciones adelantadas para la recuperación de la cartera, en la que se presentan 47 expedientes activos con sus respectivos soportes y por otro lado, otros 50 expedientes que validan la gestión efectiva de cobro, dado que se recupera al 100% el valor de la deuda".
En la revisión aleatoria de los soportes remitidos, se evidencian acuerdos de pago, recibos de pago de cuotas y la terminación de los acuerdos de pago por finalización de la deuda, además, la aplicación de los formatos de seguimiento de cartera- etapa persuasiva- etapa coativa y lista de chequeo de crédito y cartera, el envío de notificaciones a los deudores, entre otros, con los que se evidencia el seguimiento realizado. 
Con la evidencia de los seguimientos permanentes realizados a los deudores, se da cumplimiento a la actividad en un 100%.</t>
  </si>
  <si>
    <t>B) Los documentos soportes de los registros contables de las subcuentas 13170101 Servicios académicos, 138490 Otras cuentas por cobrar y 1385020101 Cuentas por cobrar de difícil recaudo - Servicios Académicos, se encontraron registros que no corresponden a la información que reporta el sistema de facturación o se generaron por errores en la codificación al efectuar el registro contable,</t>
  </si>
  <si>
    <t>Falta ajustar la totalidad de los conceptos por el cambio de la codificación contable de la cuenta deudores.</t>
  </si>
  <si>
    <t>Ajustar los terceros que  presentan sobreestimación por los cambios en la codificacion contable de los saldos en las subcuentas objeto del hallazgo.</t>
  </si>
  <si>
    <t>Elaborar las notas de contabilidad con los ajustes de los terceros con sobre o sub estimación que se relaciona en las subcuentas del hallazgo.</t>
  </si>
  <si>
    <t>Porcentaje de Notas de contabilidad elaboradas.</t>
  </si>
  <si>
    <t>2022/11/07</t>
  </si>
  <si>
    <t>La División de Gestión Financiera con oficio 5.2-52.2/0174 del 30/06/2023 relacionó 756 notas de ajuste y 6 notas de tesorería, informando que corresponden a la totalidad de saldos por ajustar, se revisó las siguientes notas de contabilidad:  
D924-202200002, D924-202200003, D924-202200006, D924-202200007, D924-202200008, D924-202200009, D924-202200010, D924-202200015, D924-202200014, D924-202200016, D924-202200017, 
D924-202200003, D918-202200053
Nota Tesorería D803- 202202220, D803- 202205520, D803- 202206006</t>
  </si>
  <si>
    <t xml:space="preserve">Con oficio 5.2-52.5/697 del 21/12/2022, la División de Gestión Financiera remitió las notas de contabilidad de los ajustes realizados a la fecha, informando que corresponden a los registros de las tablas 17, 18 y 19 del hallazgo, y que del total a ajustar $2.957.098.449, se ajustó $1.614.183.449, equivalente al 54,59%, además, informan que se realiza seguimiento al proceso de matricula de gratuidad correspondiente al periodo 2021.2
De la revisión aleatoria a las notas de contabilidad remitidas: D918 - 202200053, D924 202200107,  D924- 202200004 y  D924- 202200005, se evidencia el ajuste, sin embargo, el cierre de la actividad depende del ajuste a la totalidad de errores determinados por la CGR tablas 17,18 y 19, por lo que el avance pasa al 55%.
2023: De la revisión aleatoria a las notas de contabilidad relacionadas por la División de Gestión Financiera, y comparadas con las tablas 17,18 y 19 del informe de auditoría financiera de la CGR, se da cumplimiento a la actividad en un 100%. 
No obstante, la actividad del hallazgo será objeto de seguimiento para valorar su efectividad. </t>
  </si>
  <si>
    <t xml:space="preserve">Vicerrector Administrativo, 
Profesional Especializado División de Gestión Financiera.
</t>
  </si>
  <si>
    <t>Sostenibilidad de la calidad de la información financiera – cuentas por pagar (A) En los registros contables de las subcuentas 24010102 Adquisición de servicios nacionales y 249032 Cheques no cobrados o por reclamar, se encontraron saldos que no corresponden a una obligación cierta de la entidad, los cuales se relacionan en las tablas No. 20 y 21. Sobreestimación en los saldos de la Subc</t>
  </si>
  <si>
    <t>Falta de seguimiento a la cuenta contable-Cuentas por pagar; subcuentas Adquisición de servicios nacionales y cheques no cobrados o por reclamar.</t>
  </si>
  <si>
    <t>Realizar la gestión de la cuenta contable-Cuentas por pagar, subcuentas Adquisición de servicios nacionales y cheques no cobrados o por reclamar.</t>
  </si>
  <si>
    <t>Ajustar e implementar el procedimiento relacionado con la cuenta contable  24010102 y 249032: PA-GA 5.2-PR-1 (Conciliaciones Bancarias y Saldos de Tesorería y Contabilidad).</t>
  </si>
  <si>
    <t>Procedimiento ajustado e implementado</t>
  </si>
  <si>
    <t>La División de Gestión Financiera con oficio 5.2-52.2/007 del 17/11/2023 remitió las siguientes evidencias: 
1. Procedimiento PA-GA 5.2-PR-1 Conciliaciones Bancarias y Saldos de Tesorería y Contabilidad - Versión 7 del 10/11/2023.
2. Evidencias implementación procedimiento: Oficio de confirmación derechos a Acreencias Laborales, relación de saldos cheques no cobrados o por reclamar, correos electrónicos de notificación de cheques no cobrados o por reclamar a los beneficiarios, notas contables de ajuste, notas contables de ajustes y depuraciones</t>
  </si>
  <si>
    <t xml:space="preserve">II semestre 2023: Se evidencia el ajuste del procedimiento Conciliaciones Bancarias y Saldos de Tesorería y Contabilidad Versión 7 del 10/11/2023, de acuerdo con las recomendaciones de la OCI en el seguimiento del primer semestre del 2023, respecto de la descripción de las actividades, responsables y puntos de control, y su publicación en el portal web Institucional- Programa LVMEN. 
Por su parte, se revisó las evidencias de implementación, en las que se observa el seguimiento a los saldos de la subcuenta de cheques no cobrados o por reclamar encontrados en la auditoría de la CGR 2021, y el ajuste de algunos saldos de personas que ya realizaron el proceso de cobro y de uno que desistió de él.
Con la evidencia de la publicación del procedimiento y su implementación, se otorga el 100% de avance a la actividad. </t>
  </si>
  <si>
    <t>Ajustar e implementar el procedimiento relacionado con la cuenta contable  24010102 y 249032:Procedimiento PA-GA 5.4.5-PR-16 (Adquisición y control de bienes)</t>
  </si>
  <si>
    <t>I semestre 2024:
Con Oficio 5.4.5-27.1/010 del 21/06/2024 el Área de Adquisiciones e Inventarios reportó el Procedimiento PA-GA-5.4.5-PR-16  Adquisición y control de bienes Versión 4 del 22/03/2024
Con oficio 5.4.5-27.1/011 del 18/07/2024 el Área de Adquisiciones e Inventarios remitió evidencias de la implementación del procedimiento PA-GA-5.4.5-PR-16  Adquisición y control de bienes</t>
  </si>
  <si>
    <t xml:space="preserve">
II semestre 2023: El día 11/12/2023 la OCI realizó visita a la División de Gestión Financiera, y se determinó la necesidad de realizar los ajustes al procedimiento PA-GA 5.4.5-PR-16 (Adquisición y control de bienes), tema que se trató en el Comité de sostenibilidad contable del 15/12/2023, en el que se acordó que el Área de Adquisiciones e Inventarios mejore los controles del procedimiento (Acta 5.2-1.84/003).  
La actividad permenece con 0% ya que no se recibió avances de las dependencias responsables. 
I Semestre 2024: 
La OCI evidenció que se realizaron los ajustes requeridos, especielmente en cuanto a la mejora de la actividad 19 relacionada con la recepción de mercancía, y las demás actividades relacionadas con la verificación de la mercancía solicitada, y el trámite correspondiente para proceder al pago. Además se evidenció su aplicación en la vigencia 2024, por lo que la actividad obtiene el 100% de avance. 
Cabe resaltar que la OCI realizará el seguimiento a la implementación, para verificar su efectividad, entre ello, evidenciar que se realice la mejora sobre el punto de control de la actividad 20 sobre el documento PA-GA- FOR- 22, entre otras que el Área pueda identificar, además, recomienda que se realice la socialización con los interesados. </t>
  </si>
  <si>
    <t>Profesional Especializado Área de Adquisiciones e Inventarios</t>
  </si>
  <si>
    <t>Ajustar e implementar el procedimiento relacionado con la cuenta contable  24010102 y 249032: procedimiento PA-GA 5.2-PR-6 V4 (Egresos presupuestales)</t>
  </si>
  <si>
    <t>La División de Gestión Financiera con oficio 5.2-52.2/007 del 17/11/2023 remitió las siguientes evidencias: 
1. Procedimiento PA-GA 5.2-PR-6, Egresos Presupuestales versión 7 del 30/10/2023
2. Documentos de ajuste cuentas por pagar 
3. Actas de baja por fenecimiento de cuentas por pagar vigencias anteriores</t>
  </si>
  <si>
    <t>II semestre 2023: Se evidencia el ajuste del procedimiento Egresos presupuestales, según lo recomendado por la OCI, y su publicación en el portal web Institucional- Programa LVMEN, pero no se logró verificar su implementación. 
De la revisión aleatoria a los documentos que soportan los ajustes de las cuentas por pagar en el Sistema Financiero, se evidencia la aplicación del procedimiento PA-GA 5.2-PR-6 V4 respecto de la actividad 16, conforme lo dispone el acta N° 5.2-1.56-0031 del 26/06/2023 Baja Cuentas por Pagar.
Con los ajustes realizados al procedimiento, su publicación y aplicación, la actividad alcanza un avance del 100%.</t>
  </si>
  <si>
    <t>Profesional Especializado División de Gestión Financiera.</t>
  </si>
  <si>
    <t>Conciliaciones bancarias (A). La conciliación bancaria de la cuenta de ahorros 220-290-720XX-X del Banco Popular a 31/12/2021 registra partidas conciliatorias que superan 3 años de antigüedad, sin que se hayan realizado los ajustes y reclasificaciones según lo establecido en los procedimientos de la entidad: Tabla No. 22 Créditos no registrados en libro auxiliar. Vr. Total $476 millones</t>
  </si>
  <si>
    <t>Los resultados de las conciliaciones bancarias no se reflejan en el libro auxiliar y en los estados financieros como insumo para la toma de decisiones por le Comité de Sostenibilidad Contable.</t>
  </si>
  <si>
    <t>Realizar seguimiento a las partidas conciliatorias.</t>
  </si>
  <si>
    <t>Presentar ante el Comité de Sostenibilidad Contable el resultado del seguimiento a las partidas conciliatorias bancarias mayores o iguales a 3 años.</t>
  </si>
  <si>
    <t>Informe presentado al Comité.</t>
  </si>
  <si>
    <t xml:space="preserve">La División de Gestión Financiera con oficio 5.2-52.2/007 del 17/11/2023 remitió las siguientes evidencias: 
1. Evidencias presentadas en la vigencia 2022:
- Acta Reuniones CTSC 5.2-1.84-001 22-DIC-2022
-Diapósitivas presentación CTSC
-Relación partidas no identificadas para CTSC 2022
2. Notas de tesorería registro de las partidas no identificadas
Se realizó sesión del Comité de Sostenibilidad Contable el día 15/12/2023, como consta en acta 5.2-1.84/003 de la misma fecha, subpunto 3 del punto 1 y punto 2. </t>
  </si>
  <si>
    <t>II semestre 2023: El 15/12/2023 se realizó sesión del Comité de Sostenibilidad Contable, en el que se comunicó los resultados del seguimiento a las partidas conciliatorias bancarias mayores o iguales a 3 años, en cumplimiento de los compromisos adquiridos por la División en la sesión anterior. 
En los puntos 1 y 2 del acta de la sesión del comité de sostenibilidad contable del 15/12/2023, se evidencia la presentación de los resultados del seguimiento a las partidas, con lo que el avance pasa del 75% al 100%.</t>
  </si>
  <si>
    <t xml:space="preserve">MABEL VERIFICAR </t>
  </si>
  <si>
    <t>Profesional Especializado División de Gestión Financiera, 
Profesional Especializado Tesorero División de Gestión Financiera.</t>
  </si>
  <si>
    <t>Conciliaciones bancarias (A). La conciliación bancaria de la cuenta de ahorros 220-290-720XX-X del Banco Popular a 31/12/2021 registra partidas conciliatorias que superan 3 años de antigüedad, sin que se hayan realizado los ajustes y reclasificaciones según lo establecido en los procedimientos de la entidad: Tabla No. 22 Créditos no registrados en libro auxiliar Vr. Total $476 millones.</t>
  </si>
  <si>
    <t>Identificar y registrar en el libro auxiliar las partidas conciliatorias bancarias según las decisiones del Comité de Sostenibilidad Contable.</t>
  </si>
  <si>
    <t>Registros en libro auxiliar de partidas conciliatorias bancarias.</t>
  </si>
  <si>
    <t>La División de Gestión Financiera con oficio 5.2-52.2/0174 del 30/06/2023 respondió que se se registraron las partidas conciliatorias correspondientes a 28 notas credito de tesoreria, por valor total de $31.611.769, cumpliendo con lo aprobado por el Comité de Sostenibilidad Contable, Acta No.5.2-1.84/001 del 22-diciembre-2022. 
Para lo anterior relacionaron 23 notas crédito de tesorería: 
D803-202326815, D803-202326816, D803-202326817, D803-202326818, D803-202326819, D803-202326820, D803-202326821, D803-202326822, D803-202326823, D803-202326824, D803-202326825, D803-202326826, D803-202326827,D803-202326828,D803-202326829, D803-202326830, D803-202326831, D803-202326832, D803-202326833, D803-202326834, D803-202326835, D803-202326836, D803-202326837. 
Se revisó las Nota tesorería:  D803- 202326834, D803- 202326835, D803- 202326836, D803- 202326837</t>
  </si>
  <si>
    <t>2023: Verificadas las 4 notas de tesorería (D803- 202326834, D803- 202326835, D803- 202326836, D803- 202326837), con los registros de la tabla 22 que menciona el hallazgo, se determina que se da cumplimiento a la actividad, en cuanto se registraron las partidas conciliatorias bancarias de acuerdo con lo aprobado por el Comité de sostenibilidad contable ($31.611.769).
La actividad se cumple en un 100%.</t>
  </si>
  <si>
    <t>Profesional Especializado División de Gestión Financiera, Profesional Especializado Contador División de Gestión Financiera, 
Profesional Especializado Tesorero División de Gestión Financiera</t>
  </si>
  <si>
    <t>Sostenibilidad de la calidad de la información financiera – anticipos (A). En los registros contables de las subcuentas 190514 Bienes y servicios pagados por anticipado y 190604 Anticipo para adquisición de bienes y servicios, se encontraron saldos pendientes de amortizar que datan de vigencias anteriores y sobre los que la entidad no tiene la certeza de la existencia del derecho. Tabla</t>
  </si>
  <si>
    <t>Falta de seguimiento y depuración de los anticipos entregados que afectan la cuenta contable.</t>
  </si>
  <si>
    <t>Realizar el seguimiento y depuración de los anticipos entregados que afectan la cuenta contable.</t>
  </si>
  <si>
    <t>Seguimiento y depuración de los terceros con saldos pendientes de amortizar de vigencias anteriores en las subcuentas objeto del hallazgo.</t>
  </si>
  <si>
    <t>Porcentaje de registros de Seguimiento y depuración.</t>
  </si>
  <si>
    <t>Actualizar el procedimiento PA-GA-5.2-PR-6 Egresos presupuestales, con los lineamientos de la Resolución R-0514/2021 en lo relativo al control de informes para amortizar los anticipos.</t>
  </si>
  <si>
    <t xml:space="preserve">Procedimiento Actualizado </t>
  </si>
  <si>
    <t xml:space="preserve">La División de Gestión Financiera con oficio 5.2-52.2/007 del 17/11/2023 remitió las siguientes evidencias: 
1. Procedimiento PA-GA 5.2-PR-6, Egresos Presupuestales versión 7 del 30/10/2023 </t>
  </si>
  <si>
    <t xml:space="preserve">II semestre 2023: Se evidencia el ajuste del procedimiento Egresos presupuestales, según lo recomendado por la OCI, y su publicación en el portal web Institucional- Programa LVMEN, cuya actividad 13 describe la actividad relacionada con anticipos. 
Con lo anterior, se otorga un 100% de avance a la actividad. </t>
  </si>
  <si>
    <t>Notas generales a los estados financieros a 31 de diciembre de 2021 (A). En las Notas generales a los Estados financieros 2021 a 31/12/2021, el representante legal y el contador, certifican que los estados financieros se elaboran conforme al marco normativo para entidades de gobierno, emitido por la CGN, según Resolución 533/2015 y sus modificatorias y el AS 084/2021 que actualiza y/o es</t>
  </si>
  <si>
    <t>Invocar normas sin los requisitos de validez en las notas a los estados financieros.</t>
  </si>
  <si>
    <t>Verificar que el sustento normativo de las notas a los estados financieros, estén debidamente formalizados.</t>
  </si>
  <si>
    <t>Ajustar el procedimiento en lo relativo al control en la elaboración de las notas contables respecto del marco normativo vigente aplicable.</t>
  </si>
  <si>
    <t>Procedimiento ajustado e implementado.</t>
  </si>
  <si>
    <t>La División de Gestión Financiera con oficio 5.2-52.2/007 del 17/11/2023 remitió las siguientes evidencias:
 1. Procedimiento Preparación, aprobación, validación y publicación de Estados 
Financieros e informes financieros y contables PA-GA 5.2-PR-12, versión 5 del 20/09/2023</t>
  </si>
  <si>
    <t>II semestre 2023: Se evidencia la publicación del procedimiento de Elaboración y Aprobación de Estados Financieros  PA-GA 5.2-PR-12 Versión 5 del 20/09/2023, y la publicación de los Informes financieros donde se observa la aplicación del procedimiento respecto de las notas a los estados financieros, por lo que la actividad pasa del 10% al 100% de avance.</t>
  </si>
  <si>
    <t>En las subcuentas 13170101 Servicios académicos, 138490 Otras cuentas por cobrar y 1385020101 Gestión de cartera - Cuentas por cobrar servicios educativos (A) (D) A) Cuentas por cobrar de difícil recaudo - Servicios Académicos, se observa el incumplimiento de la normatividad establecida, para financiar los servicios educativos: el reglamento interno de cartera y el procedimiento de juris</t>
  </si>
  <si>
    <t>Casos especiales reiterativos para la financiación de matrículas financieras de pregrado y posgrado en condición de becarios o beneficiarios de estímulos.</t>
  </si>
  <si>
    <t>Definir una herramienta que evidencie el cumplimiento de los requisitos de financiación de matrícula financiera.</t>
  </si>
  <si>
    <t>Ajustar el procedimiento de financiación de matrícula financiera.</t>
  </si>
  <si>
    <t>Procedimiento ajustado.</t>
  </si>
  <si>
    <t>Con oficio 5-84/0182 del 21/04/2023, la Vicerrectoría Administrativa remitió: 
-Procedimiento Financiación de Derechos de Matrícula y Complementarios, V5 del 13/03/2023 .
-Instructivo para Financiación de Matrícula Financiera Estudiantes
Regulares de Pregrado y Posgrado V3 del 16/01/2023</t>
  </si>
  <si>
    <t xml:space="preserve">2023: Se verificó el ajuste y publicación del procedimiento Financiación de Derechos de Matrícula y Complementarios en el programa LVMEN del portal Web Institucional, así como del instructivo, por lo que se da cumplimiento al 100% de la actividad planteada. </t>
  </si>
  <si>
    <t xml:space="preserve">Vicerrector Administrativo
</t>
  </si>
  <si>
    <t>En las subcuentas 13170101 Servicios académicos, 138490 Otras cuentas por cobrar y 1385020101 Gestión de cartera - Cuentas por cobrar servicios educativos (A) (D). A) Cuentas por cobrar de difícil recaudo - Servicios Académicos, se observa el incumplimiento de la normatividad establecida, para financiar los servicios educativos: el reglamento interno de cartera y el procedimiento de juri</t>
  </si>
  <si>
    <t>Crear una herramienta para validar el cumplimiento de los requisitos exigibles en el procedimiento de financiación de matrícula financiera.</t>
  </si>
  <si>
    <t>Herramienta de validación implementada.</t>
  </si>
  <si>
    <t xml:space="preserve">Revisión Física. </t>
  </si>
  <si>
    <t xml:space="preserve">Con oficio 5-84/0661 del 07/09/2022, la Vicerrectoría Administrativa remitió respuesta del cumplimiento de la actividad, en la que relacionala creación de la lista de chequeo, evidenciada en LVMEN con Versión 1, del 10/05/2022.
En el seguimiento realizado en la visita del 28/11/2022, se revisó una muestra aleatoria de las carpetas de financiación de matrícula financiera, de los estudiantes identificados con los documentos Nos.1061790559, 1085898520, 1061814021, 1061760408, 1085246691, 34323756, 10296353, 1061779000, 1061713471; se constató que a partir del periodo 2022- 2 se implementó el formato PA-GA-5-OD-19 V1 del 10/05/2022 que permite verificar el aporte de los requisitos exigidos para financiación. Se otorgó un avance del 100%. </t>
  </si>
  <si>
    <t>B) 2. Se incumplen los términos para desarrollar la etapa de cobro persuasivo y cobro coactivo.  4. Incumplimiento a los acuerdos de pago, sin que se inicie inmediatamente las acciones judiciales y coactivas respectivas. 5. Investigación de bienes tardía</t>
  </si>
  <si>
    <t>Planeación no sincronizada entre el cronograma para el cobro financiero y el calendario Académico.</t>
  </si>
  <si>
    <t>Articular la planeación del cronograma para el cobro financiero, con lo estipulado en el calendario Académico.</t>
  </si>
  <si>
    <t>Actualizar la herramienta de seguimiento de los procesos de recuperación de cartera, que evidencie la articulación del cronograma para el cobro financiero con el calendario Académico.</t>
  </si>
  <si>
    <t>Herramienta actualizada.</t>
  </si>
  <si>
    <t>PA-GA-5-FOR-15 Seguimiento Cartera - Etapa Persuasiva - Etapa Coactiva V1 del 22/08/2022</t>
  </si>
  <si>
    <t xml:space="preserve">En visita del 28/11/2022 a la Técnica Administrativa de Cartera, se presentaron las evidencias de seguimiento a la recuperación de cartera – etapa persuasiva- etapa coactiva PA-GA- 5- FOR-15: V1, publicada en la página web Institucional- programa LVMEN, con lo que se otorgó un avance del 100%. </t>
  </si>
  <si>
    <t>C) 3. Acuerdos de pago firmados con docentes de la entidad, donde autorizan descuento por nómina y éstos no se ejecutan.</t>
  </si>
  <si>
    <t>Debilidad en los controles aplicados en las novedades reportadas por descuento en nómina.</t>
  </si>
  <si>
    <t>Fortalecer el control de las novedades reportadas por descuento de nómina.</t>
  </si>
  <si>
    <t>Actualizar el formato PA-GA-5.1-FOR 12 de solicitud de descuentos por nómina, donde se de claridad y se evidencie la causal de anulación del descuento.</t>
  </si>
  <si>
    <t>Formato actualizado.</t>
  </si>
  <si>
    <t>PA-GA-5.1-FOR-12 Solicitud de Descuentos por Nómina V3 del 06/12/2022</t>
  </si>
  <si>
    <t>Se verificó en LVMEN la actualización del formato  PA-GA-5.1-FOR 12 Versión 3 del 06/12/2022.
Pasó de un 70% a un 100% de avance</t>
  </si>
  <si>
    <t xml:space="preserve">Vicerector Administrativo Profesional Especializado - División de Gestión de Talento Humano </t>
  </si>
  <si>
    <t>Vigencias expiradas y pagos por conciliaciones. (A) (D) A) Al cierre presupuestal de la vigencia 2021, no se autorizó la constitución de reservas presupuestales de compromisos legalmente adquiridos por la entidad, induciendo a que se paguen vigencias expiradas, para registros de disponibilidad por $323.924.093, con conceptos tales como estímulos económicos; tutorías y profesores visitant</t>
  </si>
  <si>
    <t>Deficiente labor en la supervisión/seguimiento de los actos administrativos, por compromisos no liquidados, y suministro inoportuno de información al proceso Gestión  Financiera, que no permiten realizar el pago ni constituir cuenta por pagar o reserva presupuestal.</t>
  </si>
  <si>
    <t>Interiorizar las  funciones a los responsables de la supervisión/seguimiento de los actos administrativos, para que adelanten gestiones oportunas y efectivas, tendientes a solucionar las situaciones que originan las vigencias expiradas</t>
  </si>
  <si>
    <t>Remitir a la autoridad disciplinaria competente los casos autorizados como pago por vigencia expirada, para que se inicie las actuaciones disciplinarias a que haya lugar.</t>
  </si>
  <si>
    <t>Porcentaje de Registros de remisión a la autoridad disciplinaria competente</t>
  </si>
  <si>
    <t>En comunicación 5-71.7/378 del 23/06/2023 y Oficio 5-71.7/377 de 2023 la Vicerrectoría Administrativa envió el oficio 5-92.8/376 del 23/06/2023, dirigido a la Profesional especializada Grupo de control Intenro Disciplinario, con el que remite para los fines a que haya lugar, la relación de los casos autorizados como pago por vigencia expirada causadas en la vigencia fiscal 2021.
Igualmente, se evidencia que con oficio 5-52.5/326 del 31/05/2023, dirigido a la Secretaria Técnica del Comite de Conciliación de la Universidad del Cauca, la Vicerrectoría Administrativa, solicita allegar un informe sobre los casos que han sido conciliados por el Comité de Conciliación y fueron remitidos al grupo de Control Interno Disciplinario, para que se iniciaran las actuaciones disciplinarias a que hubieren lugar, en las vigencias 2022 y 2023; el Comité de Conciliación con oficio 2.1-1.68/030 del 14/06/2023, presenta información sobre los casos conciliados por el Comité de Conciliación, vigencias 2022 y 2023.</t>
  </si>
  <si>
    <t>Se evidencia el listado de casos autorizados por pago como vigencia expirada, con tabla que contiene: tercero, identificación del tercero, descripción concepto, nombre supervisor, valor pago por vigencia expirada, resolución por el cual se realiza la adición presupuestal y se autoriza pago por vigencia expirada.</t>
  </si>
  <si>
    <t>Secretaría General
Vicerrector Administrativo</t>
  </si>
  <si>
    <t>Vigencias expiradas y pagos por conciliaciones. (A) (D) A) Al cierre presupuestal de la vigencia 2021, no se autorizó la constitución de reservas presupuestales de compromisos legalmente adquiridos por la entidad, induciendo a pagos por vigencias expiradas, para registros de disponibilidad por $323.924.093, por conceptos como estímulos económicos; tutorías y profesores visitantes y contr</t>
  </si>
  <si>
    <t>Capacitar a los actores académicos, investigadores y administrativos con funciones de supervisión/seguimiento de los actos administrativos, sobre los procesos en los que pueden verse involucrados, en la configuración de vigencias expiradas.</t>
  </si>
  <si>
    <t>Porcentaje de Registros de capacitación.</t>
  </si>
  <si>
    <t>Registro asistencia capacitaciones, Oficios citación capacitaciones, material insumo para las capacitaciones, cronograma de talleres.</t>
  </si>
  <si>
    <t xml:space="preserve">La Vicerrectoría Administrativa, realizó el taller sobre Aspectos Contractuales en las dependencias, en las vicerrectorias y en las facultades de la Universidad del Cauca, en las que se abordaron temas como funciones de supervisión, vigencias futuras, expiradas, reservas presupuestales, cuentas por pagar, hechos cumplidos, anticipos, pago anticipado y la Resolucion R789 de 2022 Por la cual se establece la programación del cierre finanicero y presupuestal
De la revisión a las evidencias presentadas, se determinó el cumplimiento de la actividad, por lo que pasa al 100%. </t>
  </si>
  <si>
    <t>B) Como consecuencia de las fallas en el proceso administrativo de supervisión de los contratos ocasionó que en la vigencia 2021, la Universidad del Cauca realizara 23 pagos mediante la figura de conciliación por $204.178.309, Tabla No. 31. Relación de pagos por conciliación vigencia 2021</t>
  </si>
  <si>
    <t>Errores administrativos y deficiente labor en el seguimiento a las solicitudes de los diferentes actos administrativos, por ejecución de compromisos sin el cumplimiento previo de los requisitos de perfeccionamiento y/o ejecución.</t>
  </si>
  <si>
    <t>Fortalecer el desarrollo de las funciones de seguimiento a las solicitudes de los actos administrativos, de manera que se generen incentivos para que los solicitantes previamente a la ejecución de los compromisos  verifiquen el cumplimiento de los requisitos de perfeccionamiento y/o ejecución aplicables.</t>
  </si>
  <si>
    <t>Capacitar a los diferentes actores académicos (pregrado y posgrado), investigadores y administrativos que tienen a cargo el seguimiento a las solicitudes de los actos administrativos, sobre la configuración de los hechos cumplidos y los procesos en los que pueden verse involucrados los responsables en tales casos.</t>
  </si>
  <si>
    <t>Registro de capacitación</t>
  </si>
  <si>
    <t>Vicerrector Administrativo/ Profesional Especializado División de Gestión del Talento Humano
Vicerrectora Académica
Vicerrector de Investigaciones</t>
  </si>
  <si>
    <t>Conformación del expediente contractual. (A) (OI) De la revisión a la muestra de los expedientes contractuales, carpetas físicas como digitalizadas,  no se encontró soporte documental que evidencie el cumplimiento del objeto contractual en los siguientes contratos: • 6.1-31.3/007 del 10/11/2021, no se evidencia en el expediente la entrega de las camisetas a los estudiantes. • Los expedie</t>
  </si>
  <si>
    <t>No se ha documentado e implementado los instrumentos de control a las series documentales complejas de la Universidad del Cauca.</t>
  </si>
  <si>
    <t>Documentar e implementar instrumentos de control a las series documentales complejas, para preservar la integridad documental en la Universidad del Cauca.</t>
  </si>
  <si>
    <t>Diseñar y normalizar el formato hoja de control para series documentales complejas.</t>
  </si>
  <si>
    <t>Formato normalizado.</t>
  </si>
  <si>
    <t xml:space="preserve">" Hoja de Control Series Complejas, PA-GA-2.1.1-FOR-10, Versión 1 del 28/06/2022
Publicado en el banner del programa Lumen"
</t>
  </si>
  <si>
    <t>Con oficio 5-92.8/965 del 08/09/2022 la Vicerrectoría Administrativa  solicitó al Área de Gestión Documental capacitación para la implementación de la  Hoja de Control Series Complejas. Capacitación realizada el 24/10/2022 según reporte en el registro de asistencia a eventos institucionales.
Adjunta "relación de los contratos con hoja de control", que describe el tipo de contrato, la cantidad de contratos realizados en el II semestre de 2022, y la cantidad de contratos entregados al archivo.</t>
  </si>
  <si>
    <t>Secretaría General - Área de Gestión Documental
Vicerrector Administrativo</t>
  </si>
  <si>
    <t xml:space="preserve"> Elaborar el diagnóstico de los tipos documentales que integran los expedientes contractuales de las vigencia 2021</t>
  </si>
  <si>
    <t>Con oficio 5-71.7/378 del 23/06/2023, envió:
Documento  "DIAGNOSTICO DEL ESTADO DE LOS EXPEDIENTES CONTRACTUALES VIGENCIA 2021" y Anexo 1. Reconstrucción 2020-2021 en Excel
Documento "INFORME 2021":  cuyo objetivo es identificar el estado de los expedientes contractuales vigencia 2021.</t>
  </si>
  <si>
    <t xml:space="preserve">La Vicerrectoría Administrativa - Área de Contratación, elaboró el diagnóstico de los expedientes contractuales vigencia 2021, en el que describe la gestión adelantada para la reconstrucción de los expedientes contractuales, que contiene información requerida para la toma de decisiones por el Comité de Archivo. </t>
  </si>
  <si>
    <t xml:space="preserve">Solicitar a las dependencia los soportes faltantes para completar los expendientes, según el resultado del diagnóstico </t>
  </si>
  <si>
    <t xml:space="preserve">
Con oficio 5-71.7/378 del 23/06/2023 se remite las evidencias que dan cuenta de los requerimientos a las dependencias y/o universitrarios, cuyo asunto se relaciona con la reconstrucción de firmas de los diferentes tipos documentales que conforman los expedientes contractuales de la Vicerrectoría Administrativa, con base en el diagnóstico del estado de los expedientes contractuales 2021, entre ellos: Oficio 5-92.8/1123 de 2022; Correos electrónicos; Oficio 5-92.8/0038 de 2023; Oficio 5-92.8/0198 de 2023; Oficio 5-92.8/0199 de 2023; Oficio 5-92.5/0624 de julio de 2021; Oficio 5-52/638 de agosto de 2021; Oficio 5-92.8/739 de septiembre de 2021; Oficio 5-92.8/979 de septiembre de 2021; Oficio 5-52/125 de febrero de 2022; Oficio 5-52.5/254 de mayo de 2023; Oficio 6.1-52.5/294 de mayo de 2023; correo electrónico - VRI verificación de Contratación Vigencias 2020 y 2021; Correo electrónico- Certificados de pago faltantes Vigencias 2020 y 2021; Correo electrónico - VRI Contratos faltantes Vigencias 2020 y 2021; Correo electrónico - Contratos faltantes vigencias 2020 y 2021</t>
  </si>
  <si>
    <t>La Vicerrectoría Administrativa, requirió los expedientes contractuales con sus respectivas firmas, tipos documentales faltantes, entre otros,  a las instancias y/o universitarios para la reconstrucción del archivo 2021.
Se presentan solicitudes informales, sin aplicación de la respectiva TRD y sin suscribir por el Vicerrector Administrativo.</t>
  </si>
  <si>
    <t>Remitir al Comité de Archivo el informe del estado de los expedientes contractuales, vigencia 2021 con informacion incompleta para las decisiones correspondientes.</t>
  </si>
  <si>
    <t>DIEGO - OLGA VERIFICAR</t>
  </si>
  <si>
    <t>Contrato de obra pública No. 5.5-31.4/025 de 2021. (A) (D) A) En la revisión y comprobación del contrato 5.5-31.4/25 de 2021, de objeto “Suministro e instalación de iluminación exterior con luminarias LED fotovoltaicas para la primera etapa de la ciudadela universitaria en la sede norte Santander de Quilichao de la Universidad del Cauca”, por $179.062.199, suscrito el  30/12/2021, no se</t>
  </si>
  <si>
    <t>Deficiencias en la elaboración de pliegos de condiciones y minutas contractuales.</t>
  </si>
  <si>
    <t>Identificar y fortalecer controles a la elaboración pliegos de condiciones y minutas contractuales.</t>
  </si>
  <si>
    <t>Aclarar el alcance del requisito correspondiente a la presentación del comprobante del pago de la estampilla "Universidad del Cauca 180 años" en pliegos de condiciones y minutas de los contratos.</t>
  </si>
  <si>
    <t>Registro de socialización al Área de Contratación de la Vicerrectoría Administrativa sobre el alcance del requisito correspondiente a la presentación del comprobante del pago de la estampilla "Universidad del Cauca 180 años"  en pliegos de condiciones y minutas de los contratos.</t>
  </si>
  <si>
    <t>Acta 5-1.56 036 del 2022
Acta 5-1.56 040 del 2022</t>
  </si>
  <si>
    <t xml:space="preserve">El Area de contratación de la Vicerrectoría Administrativa, realizó reunión con todo su equipo en la que levantaron el acta n° 5.1-56/036 del 15 de septiembre de 2022, donde se trataron varios temas incluido con el pago de la estampilla Universidad del Cauca 180 años.
Adicionalmente, se realizo reunión con la Oficina Juridica y se socializo el Plan de Mejoramiento CGR 2021, y se trato lo relacionado a alcance del requisito correspondiente a la presentación del comprobante del pago de la estampilla "Universidad del Cauca 180 años"
Se revisó el acta 5-1.56/ 040 del 2022, en la que se evidenció que se efectuó la reunión con la Oficina jurídica, quién conceptuó sobre el tema en la sesión, y con base en ello, se tomaron decisiones respecto del requisito correspondiente a la presentación del comprobante del pago de la estampilla "Universidad del Cauca 180 años" 
Con lo anterior, se constató el cumplimiento de la actividad y se otorgó un avance del 100%. </t>
  </si>
  <si>
    <t>Vicerrector Administrativo
Área de Contratación</t>
  </si>
  <si>
    <t>Estandarizar las cláusulas de los pliegos de condiciones y minutas de los contratos, en los conceptos básicos.</t>
  </si>
  <si>
    <t>Porcentaje de  Cláusulas básicas estandarizadas en pliegos de condiciones y minutas tipo.</t>
  </si>
  <si>
    <t>Con oficio 5-71.7/378 del 23/06/2023, la Vicerrectoría Administrativa envió:
1. Proyecto de Modelo de Minuta de obra (CONTRATO 5.5-31.4/XXX DE 2023)
2. Contrato de obra 5.5-31.4/003 de 2023
3. Pliego de condiciones CP 005 de 2023 (Contruccion de una tulpa Universitaria en la sede Santander de Quilichao de la Universidad del Cauca)</t>
  </si>
  <si>
    <t>La Vicerrctoría Administrativa y la Oficina Juridica elaboraron  los modelos de minuta de obra y pliego de condiciones, los cuales se ha implementado en procesos de contratación de obra, entre ellos el de la construcción de la Tulpa Universitaria (Pliego de condiciones convocatoria 005 de 2023 y Contrato 5.5-31.4/003 de 2023)
Con lo anterior, se constató el cumplimiento de la actividad, paso de 20% a un 100% de avance</t>
  </si>
  <si>
    <t>B) Por otra parte, en el expediente contractual no se encontraron soportes de ejecución de la obra, ni los informes de supervisión e interventoría y del contratista; ni los comprobantes de egreso del anticipo para establecer el avance financiero. No se evidenciaron soportes de la Instalación de vallas informativas de acuerdo con el modelo suministrado por Unicauca, ni la entrega de ensay</t>
  </si>
  <si>
    <t>Deficiencias en el registro periódico del seguimiento que continuamente debe adelantar la supervisión y/o interventoría frente a la ejecución de los contratos.</t>
  </si>
  <si>
    <t>Interiorizar las  funciones a los responsables de la supervisión/interventoría de los contratos, para que de manera periódica adelanten gestiones oportunas y efectivas, orientadas al seguimiento contínuo de la ejecución de los contratos.</t>
  </si>
  <si>
    <t>Capacitar a los actores académicos, investigadores y administrativos con funciones de supervisión/interventoría de los contratos, sobre los procesos en los que pueden verse involucrados en el seguimiento contínuo de la ejecución de los contratos.</t>
  </si>
  <si>
    <t xml:space="preserve">Se evidenció que la Vicerrectoría Administrativa realizó capacitaciones sobre temas como funciones de supervisión, vigencias futuras, expiradas, reservas presupuestales, cuentas por pagar, hechos cumplidos, anticipos, pago anticipado y la Resolución R789 de 2022 por la cual se establece la programación del cierre financiero y presupuestal; determinando el cumplimiento de las actividades, por lo que pasaron al 100% de avance. 
</t>
  </si>
  <si>
    <t>Auditoría Externa vigencia 2019</t>
  </si>
  <si>
    <t>Cuentas de cobro 2019 (A).
Los reportes de cuentas por cobrar y recaudos por cobrar 2019 del SQUID, presentan incongruencias e inoportunidad en el recaudo de cuentas de cobro, sobrestimando saldos en libros de la cuenta 131719 Admón  de Proyectos:
Cuenta de cobro del 14/06/2019 por $5.446.500, documento 014620, Contrato CCD-2018-IN-16-5.5.31.13/001 2018 de SIGLO DEL HOMBRE EDITORES S.A, recaudo del 30/7/2019 y transferida por interfaz el 30-01-2020 en Tesorería, y  en estado cancelada "ca" en Squid.
Cuenta de cobro del 4/06/2019 por $3.481.200, documento 014614, Convenio 035 VRI 2016 Hipertexto Ltda, recaudo el 19/9/2019 transferida por interfaz el 29/02/2020 en Tesorería, y estado cancelada "ca" en Squid.
Cuentas de cobro de CHANNEL PLANET S.A.S, reintegro de anticipo por capacitación no realizada,  No. 014632 del 5/08/2019 por $500.000, 014633 del 5/08/2019 por $500.000, 014634 del 5/08/2019 por $500.000 y 014638 del 14/08/2019 por $526.124, no canceladas en 2019 y más de 90 días por cobrar (...)</t>
  </si>
  <si>
    <t>Situaciones originadas en la parametrización de los sistemas de información de facturación y cartera de la universidad, que no se ajustan a los principios generales de contabilidad pública ni al marco contable para entidades de gobierno y,  por ausencia de seguimiento y control a la gestión de recaudo.</t>
  </si>
  <si>
    <t>28/11/2022</t>
  </si>
  <si>
    <t>En físico.</t>
  </si>
  <si>
    <t>"Con oficio 5-84/0662 del 7/09/2022, la Vicerrectoría Administrativa remitió un diagnóstico con la identificación de conceptos a la fecha, y que se encuentran parametrizados en el sistema, sin embargo, informan que se envió la solicitud de información a diferentes dependencias y facultades, para idfentificar y parametrizar los nuevos conceptos.
Con oficio 5-84/ 0860 del 25/11/2022, la vicerrectoría Administrativa remitió diagnóstico donde identifica los conceptos faltantes por parametrizar.
OCI: En la visita realizada por la OCI el 28/11/2022 a la Técnica Administrativa de Cartera, se evidenció que se realizó el diagnóstico sobre los conceptos que afectan la cuenta deudores, en las diferentes dependencias y facultades de la Institución.
Se evidencia la completitud de la actividad, por lo que se asigna un avance del 100%."</t>
  </si>
  <si>
    <t xml:space="preserve">De acuerdo al compromiso adquirido por la técnica Administrativa de cartera en el seguimiento realizado el 28/11/2022, mediante correo electrónico del mísmo día, se remitió el registro de los conceptos identificados y parametrizados en el sistema, cumpliendo con la totalidad de conceptos remitidos por las dependencias y facultades.
El avance pasó al 100%. </t>
  </si>
  <si>
    <t>Realizar seguimiento a la cuenta deudores.</t>
  </si>
  <si>
    <t xml:space="preserve">La Vicerrectoría Administrativa con oficio 5-71.7/646 del 17/11/2023 remitió las siguientes evidencias: 
1. Oficio 5-84/485 del 25 de octubre de 2023
 2. Carpetas comprimida con evidencias cobro coativo </t>
  </si>
  <si>
    <t>II semestre 2023: Se evidencia el seguimiento que el grupo de Credito de Cartera de la Vicerrectoria Administrativa realizó a la cuenta deudores - servicios académicos, para lo que informan que "del 100% de la cartera catalogada en esta instancia se remite una muestra del 26,79% que demuestra las actuaciones adelantadas para la recuperación de la cartera, en la que se presentan 47 expedientes activos con sus respectivos soportes y por otro lado, otros 50 expedientes que vlidan la gestión efectiva de cobro, dado que se recupera al 100% el valor de la deuda".
En la revisión aleatoria de los soportes remitidos, se evidencian acuerdos de pago, recibos de pago de cuotas y la terminación de los acuerdos de pago por finalización de la deuda. Además, la aplicación de los formatos de seguimiento de cartera- etapa persuasiva- etapa coativa y lista de cjequeo de crédito y cartera, el envío de notificaciones a los deudores, entre otros, con los que se evidencia el seguimiento realizado. 
Con la evidencia de los seguimientos permanentes realizados a los deudores, se da cumplimiento a la actividad en un 100%.</t>
  </si>
  <si>
    <t>La División de Gestión Financiera Con oficio 5-71.7/378 del 23/06/2023, envió las notas de tesorería sobre los ajustes pertinentes, así:
SIGLO DEL HOMBRE EDITORES S.A: D803-202001770 del 30-ENE-2020
HIPERTEXTO LTDA:  D803-202004642 del 29-FEB-2020
CHANNEL PLANET S.A.S: D803-202114928 del 22-JUN-2021, D803-202233560, D803-202233561 y D803-202233563 del 09-SEP-2022</t>
  </si>
  <si>
    <t xml:space="preserve">2023: La División de Gestión Financiera envió las notas de teseorería de los ajustes de corrección realizados a todos los terceros mencionados en el hallazgo de la vigencia 2019, con lo que se da cierre.
Sin embargo,la OCI continuará valorando la permanencia en la mejora en cuanto a los seguimientos permanentes a la cuenta deudores. </t>
  </si>
  <si>
    <t>Legalización de Anticipos (A, D)
Verificado los anticipos de las cuentas contables que se relacionan a continuación, se evidencian saldos con periodo de morosidad superior a 365 días, sin registros de amortización durante la vigencia 2020: Cuenta Contable 1.9.06.01 ANTICIPOS SOBRE CONVENIOS Y ACUERDOS. Presenta anticipos por $5.668.702.584 realizados en vigencias anteriores, los cuales durante la vigencia 2020, no presentan registros de amortizaciones y/o legalizaciones, por diferentes convenios y/o contratos suscritos. Ver tabla N° 23 informe C.G.R.</t>
  </si>
  <si>
    <t>Legalización de Anticipos (A, D) Verificado los anticipos de las cuentas contables que se relacionan a continuación, se evidencian saldos con periodo de morosidad superior a 365 días, sin registros de amortización durante la vigencia 2020: Cuenta Contable 1.9.06.01 ANTICIPOS SOBRE CONVENIOS Y ACUERDOS. Presenta anticipos por $5.668.702.584 realizados en vigencias anteriores, los cuales durante la vigencia 2020, no presentan registros de amortizaciones y/o legalizaciones, por diferentes convenios y/o contratos suscritos. Ver tabla N° 23 informe C.G.R.</t>
  </si>
  <si>
    <t>La División de Gestión Financiera con oficio 5.2-52.2/007 del 17/11/2023 remitió las siguientes evidencias: 
1. Procedimiento Egresos Presupuestales PA-GA 5.2-PR-6, versión 7 del 30/10/2023</t>
  </si>
  <si>
    <t>Cuenta Contable 1.9.06.04 ANTICIPOS PARA ADQUISICIÓN DE BIENES Y SERVICIOS. Presenta anticipos por $421.815.499 realizados en vigencias anteriores, los cuales durante el año 2020 no presentan registros de amortizaciones y/o legalizaciones, por diferentes convenios y/o contratos suscritos. Ver tablas N° 23, 25 y 26 del informe C.G.R.</t>
  </si>
  <si>
    <t>La División de Gestión Financiera con oficio 5.2-52.2/007 del 17/11/2023 remitió las siguientes evidencias: 
1. Procedimiento PA-GA 5.2-PR-6, Egresos Presupuestales versión 7 del 30/10/2023</t>
  </si>
  <si>
    <t>SEGUIMIENTO PLAN DE MEJORAMIENTO - CONTRALORÍA GENERAL DE LA REPÚBLICA AUDITORÍA VIGENCIA 2023</t>
  </si>
  <si>
    <t>Auditoría Externa vigencia 2023</t>
  </si>
  <si>
    <t>Consolidación otras Cuentas x cobrar. UC al consolidar sus EF no depuró los saldos de Operaciones entre unidades 01, 02 y 04 de la entidad, inobservando el Artículo 1 de la Resolución 625/2018 CGN, generando a 31/12/2023 una sobrestimación en los Saldos de las Subcuentas 138413. Devolución IVA para IES x $2.672.251.462 y en la Cuenta 138416 Enajenación de activos x $546.140.000. (A)</t>
  </si>
  <si>
    <t>Falta de depuración de la información de algunas partidas para la preparación y  presentación de los estados financieros.</t>
  </si>
  <si>
    <t>Identificar y depurar las partidas suceptibles de ajuste para la presentación de los  informes financieros</t>
  </si>
  <si>
    <t xml:space="preserve">Realizar informes trimestrales y estados financieros con los ajustes de acuerdo a la depuración realizada </t>
  </si>
  <si>
    <t>Informes trimestrales y estados financieros anual</t>
  </si>
  <si>
    <t xml:space="preserve">I semestre 2025: 
La División de Gestión Financiera con oficio 5.2-55.6/0423 del 17/06/2025 remitió las siguientes evidencias: 
1. Rta 5.2-55.6-0295 26-Abril-2025 CGR RAD 2025EE0074243.PDF
2. Acta 5.2-3.58-0055 de 31-Diciembre-2024 Eliminación ctas entre unds
3. Acta 5.2-3.58-0009 de 01-Abril-2025 Eliminación ctas entre unds.PDF
4. Notas contables
5. Rad DO202420250145 29-Ene-2025.PDF
6. Relación IVA Cuentas por Pagar 2024.PDF
</t>
  </si>
  <si>
    <t>II semestre 2024: 
Se evidenció que la División de Gestión Financiera identificó las diferentes partidas internas suceptibles de eliminación entre unidades, y aclaró con su equipo de trabajo y unidade 2, el procedimiento para la constitución de la cuenta por cobrar a la DIAN, reclasificación de terceros, constitución de cuentas por cobrar y pagar internas entre unidades, y la Transferencia de recursos y cancelación de cuentas por cobrar y saldos a favor sin traslados de recursos. Con lo que procedió a eliminar internamente dichas cuentas, para consolidar los informes financieros contables del segundo y tercer trimestre de la vigencia 2024. 
Por lo anterior, se asigna un avance del 67%, el porcentaje restante corresponde a la realización y presentación de la actividad en el cuarto trimestre del 2024, y la valoración de la efectividad con el primer trimestre de la vigencia 2025. 
I semestre de 2025: 
Se evidenció la realización de reuniones entre la División de Gestión Financiera y la Unidad de Salud, en las cuales se identificaron saldos sujetos a depuración entre unidades contables, correspondientes al cuarto trimestre de 2024 y al primer trimestre de 2025. Como resultado, se efectuó la depuración de dichos saldos, lo cual se refleja en los Estados Financieros al 31 de diciembre de 2024 y en los informes contables al 31 de marzo de 2025, particularmente en la subcuenta 138416 – Enajenación de Activos.
Por lo anterior, se concluye el cumplimiento de la acción de mejora propuesta y se da cierre a la actividad, pasando del 67% al 100% de avance.</t>
  </si>
  <si>
    <t xml:space="preserve">Profesional especializado División de Gestión Financiera
Jefe División administrativa y financiera Unidad de Salud </t>
  </si>
  <si>
    <t>La Universidad del Cauca, no realizó el traslado de la cuenta contable 1615 Construcciones en curso - Edificaciones a la cuenta 1640 Edificaciones del valor correspondiente al bloque 1 de la Ciudadela Universitaria sede Santander de Quilichao, que se encuentra en funcionamiento desde el segundo período académico de 2022 y tampoco realizó el cálculo y registro de la respectiva depreciación de la edificación en uso, lo que originó una subestimación en las subcuentas 164001 Edificaciones - Edificios y casas por $6.149.913.697 y 168501 Depreciación acumulada de propiedades, planta y equipo - Edificaciones por $215.861.971.</t>
  </si>
  <si>
    <t>Deficiencias en el reconocimiento de la realidad contable y económica de la Universidad, en el ejercicio de las funciones de control interno contable y del Comité Técnico de Sostenibilidad Contable, por la inobservancia de los principios, normas y procedimientos del proceso contable, así como la política contable de la entidad, que afectan la calidad de la información contable pública revelada a 31 de diciembre de 2023</t>
  </si>
  <si>
    <t xml:space="preserve">
Realizar  la reclasificación contable del bloque 1 de la ciudadela Universitaria sede Santander de Quilichao, una vez se cuente con el documento soporte correspondiente</t>
  </si>
  <si>
    <t>Solicitar  la certificación del valor invertido del bloque 1 de la ciudadela Universitaria Sede Santander de Quilichao</t>
  </si>
  <si>
    <t>Certificación del valor invertido</t>
  </si>
  <si>
    <t xml:space="preserve">I semestre 2025: 
La Vicerrectoría Administrativa con oficio 5-55.6/0531 del 19/06/2025 remite como evidencia: 
1. Oficio 5-55.6/414 del 19/05/2025
2. Oficio 5-55.6/0498 del 05/06/2025
3. Certificación del 17/06/205 valor invertido bloque 1 </t>
  </si>
  <si>
    <t xml:space="preserve">I semestre 2025: 
En los documentos remitidos por la Vicererctoría Administrativa se evidencian las gestiones realizadas por la Universidad en el primer semestre del 2025, para obtener la certificación del valor invertido en el bloque de aulas N° 1-Ciudadela Universitaria, así como la entrega de dicha certificación por la empresa que prestó el servicio de interventoría BERAKAH INGENIERIA S.A.S, con el cual se puede proceder a la reclasificación contable del bloque. 
Con base en lo anterior, se pasa de 0% al 100% de avance, con lo que se da cierre a la actividad. </t>
  </si>
  <si>
    <t xml:space="preserve">Vicerrector Administrativo </t>
  </si>
  <si>
    <t>Presentar ante el Comité de Sostenibilidad Contable la certificación del valor invertido del bloque 1 de la ciudadela Universitaria Sede Santander de Quilichao para su respectivo aval y registro contable</t>
  </si>
  <si>
    <t xml:space="preserve">Porcentaje de registros en los sistemas SRF y Finanzas Plus </t>
  </si>
  <si>
    <t>Profesional especializado División Gestión Financiera
Profesional especializado Área de Adquisiciones e inventarios</t>
  </si>
  <si>
    <t>Devolución IVA Tercer, Quinto y Sexto bimestre 2022
Hallazgo que evidencia por parte de la Universidad del Cauca una gestión administrativa y jurídica deficiente dada la inobservancia e incumplimiento de los términos establecidos en el artículo 1.6.1.19.5 de Decreto 1625 de 2016 que concede cinco (5) días para interponer el recurso de reposición ante la inadmisión en el trámite de devolución del IVA del tercer periodo 2022 y dejo de interponer el recurso de reconsideración ante la negación de la devolución del IVA por parte de la DIAN para los bimestres quinto y sexto de 2022, hecho que afecto la gestión para recuperar los recursos a favor de la Universidad por concepto de la devolución del IVA de los periodos tercero, quinto y sexto de 2022.</t>
  </si>
  <si>
    <t>Deficiencias en la gestión administrativa y jurídica de la Universidad del Cauca al no interponer los recursos de ley dentro del término ante los actos administrativos mediante los cuales la DIAN niega la devolución del IVA del tercer, quinto y sexto bimestre del 2022, lo cual afecto e implicó que la Universidad del Cauca no lograra el recuperar los recursos correspondientes al beneficio fiscal que la ley le otorga por la devolución del IVA de los periodos tercero, quinto y sexto del 2022, para el financiamiento de la función social del ente público universitario</t>
  </si>
  <si>
    <t xml:space="preserve">Establecer el mecanismo de continuidad de las comunicaciones para la recepción de correos enviados por la DIAN </t>
  </si>
  <si>
    <t xml:space="preserve">Solicitar a la División de TIC la redirección de los correos enviados por la DIAN hacia la División de Gestión Financiera </t>
  </si>
  <si>
    <t>Solicitud enviada a la División de TIC</t>
  </si>
  <si>
    <t xml:space="preserve">
II semestre de 2024:
Con oficio 5.2-55.6/1254 del 20/12/2024 la División de Gestión financiera informa que mediante las siguientes comunicaciones dio cumplimiento a la creación, designación y seguimiento al correo devolucionesivadian@unicauca.edu.co, para lo cual se realizó lo siguiente:
1. Solicita a la División de las TIC la creación de correo electrónico para el redireccionamiento de los correos con extensión @dian.gov.co recibidos en el correo rectoria@unicauca.edu.co
2. Confirmación por parte de las TIC sobre la creación del correo devolucionesivadian@unicauca.edu.co
3. Solicitud de designación del funcionario responsable del seguimiento y revisión del correo creado.
4. Comunicación a la Oficina de Control Interno sobre el cumplimiento de la actividad relacionada con el hallazgo
Evidencias cumplimiento de actividades
1. Oficio 5.2-55.6-0629 de 16-07-2024.PDF
2. Oficio 5.3-55.6-644 de 17-07-2024.PDF
3. Oficio 5.2-55.6-0636 de 18-07-2024.PDF
4. 4. Oficio 5.2-55.6-0704 de 05-08-2024.PDF</t>
  </si>
  <si>
    <t>II semestre de 2024:
La OCI verificó la creación de la cuenta de correo electrónico devolucionesivadian@unicauca.edu.co y notificación por la división de TIC´s de la configuración de correo electrónico de la rectoría para el redireccionamiento de los correos con extensión @dian.gov.co recibidos.
La actividad se cierra</t>
  </si>
  <si>
    <t>Rector
Profesional Universitaria
Profesional especializado División de Gestión Financiera</t>
  </si>
  <si>
    <t>Agotar todas las instancias (en caso del rechazo parcial o total del reconocimiento del IVA, por la DIAN), dentro de los términos legales para interponer el recurso de reposición con apoyo de la Oficina Jurídica.</t>
  </si>
  <si>
    <t>Remitir a la Oficina Jurídica oportunamente los soportes respectivos para que se inicien las acciones correspondientes.</t>
  </si>
  <si>
    <t>Porcentaje de oficios remisorios de la información a la Oficina Jurídica</t>
  </si>
  <si>
    <t>II semestre de 2024:
Con oficio 5.2-55.6/1254 del 20/12/2024 la División de Gestión financiera informa que mediante diferentes comunicaciones solicitó a la Oficina Asesora Jurídica interponer Recurso de Reconsideración ante la Dirección de Impuestos y Aduanas Nacionales, teniendo en cuenta que durante el segundo semestre de 2024, la DIAN en su artículo quinto del considerando del despacho y artículo tercero del resuelve de la Resolución 608-10907 del 18/11/2024, rechaza el valor de $1.808.800 correspondiente a dos (2) facturas que hacen parte de la solicitud de devolución de IVA del cuarto bimestre de 2024.
Para interponer el Recurso de Reconsideración que trata el Artículo Cuarto del resuelve de la Resolución 608-10907 del 18/11/2024, se adjuntaron copias de los siguientes documentos:
1. Oficio 5.2-55.6-1231 del 06-Dic-2024 OAJ.PDF
2. Res-608-10907 del 18-Nov-2024_DIAN.PDF
3. Resolución R-726 del 13-Nov-2013 Legalización de Avances.
4. Res_VADM-1586 3-May-2024.PDF
5. Acuerdo Académico 014 22-Jun-2024 Calendario académico IP2024.PDF
6. RESOL. VADM-3409 Suspensión Vacaciones_Lucy Alejandra Cruz Astudillo.PDF
7. D902-202400364_12-JUL-2024_Legalización Avance.PDF
8. D902-202400400_01-AGO-2024_Legalización Avance.PDF</t>
  </si>
  <si>
    <t>II semestre de 2024:
La OCI conoció el oficio 5.2-55.6/1231 del 06/12/2024  enviado a la Oficina Jurídica de la Universidad del Cauca, con el que la división gestión financiera solicita interponer recurso de recondieración ante la DIAN para la devolución del IVA de dos facturas. Pendiente la gestión de la Oficina Jurídica.
La actividad se cierra</t>
  </si>
  <si>
    <t xml:space="preserve">Profesional especializado División de Gestión Financiera
Jefe administrativo y financiero  Unidad de Salud
Jefe Oficina Jurídica </t>
  </si>
  <si>
    <t xml:space="preserve">Tramitar ante la DIAN la recuperación del IVA rechazado parcial o total </t>
  </si>
  <si>
    <t>Porcentaje de trámites realizados</t>
  </si>
  <si>
    <t xml:space="preserve">Jefe Oficina Jurídica </t>
  </si>
  <si>
    <t>Hallazgo que evidencia deficiencias en la gestión administrativa antieconómica al generar erogaciones patrimoniales que no hacen parte de la ejecución eficaz de los recursos como lo son los intereses moratorios, no obstante, se configura en beneficio de auditoría por $6.648.373, por la recuperación de los intereses de mora pagados por la Universidad del Cauca en la vigencia 2023, soportados en depósito de $650.260 consignados a favor de la Universidad en cuenta del banco popular y la suscripción de 2 acuerdos de pago por $5.998.113 para ser pagados mensualmente por descuento de nómina.</t>
  </si>
  <si>
    <t>Deficiencias en la gestión administrativa, financiera y las funciones de control interno de la Universidad, al generar erogaciones patrimoniales que no hacen parte de la ejecución eficaz y económica de la entidad como lo son los intereses moratorios, observándose una gestión administrativa antieconómica, ineficaz, ineficiente e inoportuna, que afectó la disponibilidad y el fin especifico de los recursos por $6.648.373, que se consideran constitutivos de daño patrimonial al Estado</t>
  </si>
  <si>
    <t>Establecer mecanismos de control administrativo  y financiero previo a la autorización de expedición del CDP para evitar erogaciones patrimoniales por intereses moratorios, multas u otros.</t>
  </si>
  <si>
    <t>Realizar acciones de control administrativo y financiero para evitar erogaciones patrimoniales por intereses moratorios, multas u otros.</t>
  </si>
  <si>
    <t>Circular normativa y glosas de devolución</t>
  </si>
  <si>
    <t>I semestre 2025:
La Vicerrectoría Administrativa con oficio 5-55.6/0531 del 19/06/2025 remite como evidencia: 
1. Acuerdos de pago por intereses de mora 2024 y los certificados de pago
2. Documentos pagos por sentencias judiciales
3. Documentos de relación de intereses 2025
4. Reintegros a favor de la universidad por intereses moratorios
La División de Gestión Financiera con oficio  5.2-55.6-0423 del 17/06/2025 remitió oficio 5.2-55.6/0416 de 2025 de la relación de los intereses del 2025, con sus soportes.</t>
  </si>
  <si>
    <t>Segundo semestre de 2024
La OCI conoció la  circular Dispositiva N° 2-12.1/002 del 27/12/2024, publicada en el portal web Institucional, relacionada con "Pago de multas o sanciones e intereses de mora", en la que se imparten directrices dirigidas a los funcionarios públicos.
La finalización de la actividad depende de la verificación de las acciones realizadas para evitar erogaciones patrimoniales por el pago de intereses moratorios en el primer semestre del 2025.
I semestre 2025: 
Tras revisar las evidencias de la Vicerrectoría Administrativa y la División de Gestión Financiera, se constató la implementación de acciones para evitar el pago de intereses por mora, el reintegro de algunos valores por responsables directos y el pago justificado de otros por fallos judiciales. También se informó a la ordenación del gasto sobre los intereses generados en 2025.
Con estas acciones, la actividad alcanza el 100% de avance.
No obstante, debido al hallazgo identificado por la CGR en la auditoría de 2024, la OCI recomienda continuar con las acciones correctivas y preventiva, y dar cumplimiento al nuevo plan de mejoramiento, lo cual será objeto de seguimiento.</t>
  </si>
  <si>
    <t>Vicerrector Administrativo -Profesional especializado División Gestión Financiera</t>
  </si>
  <si>
    <t>Hallazgo que evidencia una gestión antieconómica al generar erogaciones patrimoniales que no hacen parte de la ejecución eficaz de los recursos, como lo son el pago de multas e intereses moratorios, no obstante, se configura un beneficio de auditoría por $1.548.650 por la recuperación de los valores pagados por las multas de tránsito, soportados en 2 depósitos por $1.548.650 consignados a favor de la Universidad en cuenta del banco popular, realizados por los exfuncionarios.</t>
  </si>
  <si>
    <t>Deficiencias en la gestión administrativa, financiera y las funciones de control interno de la Universidad, al generar erogaciones patrimoniales que no hacen parte de la ejecución eficaz y económica de la entidad como lo son el pago de multas e intereses moratorios, observándose una gestión administrativa antieconómica que afectó la disponibilidad y el fin especifico de los recursos por $1.548.650, que se consideran constitutivos de daño patrimonial al Estado</t>
  </si>
  <si>
    <t xml:space="preserve">Implementar herramientas de control para determinar los posibles responsables de las eventuales infracciones de tránsito terrestre </t>
  </si>
  <si>
    <t>Consultar mensualmente la plataforma SIMIT el estado de cuenta de las infracciones de los vehículos de la Universidad del Cauca.</t>
  </si>
  <si>
    <t xml:space="preserve">Porcentaje de registro de consulta </t>
  </si>
  <si>
    <t>II Semestre de 2024
Con oficio 5.4.4-55.6/725 del 6/12/2024 se remiten los anexos relacionados con el Área deSeguridad, Control y Movilidad y se informa:
Se realiza revisión en la plataforma SIMIT y se descargan soportes en pdf del resultado de la consulta de infracciones por placa de cada uno de los vehículos que administra el parque automotor.</t>
  </si>
  <si>
    <t>II semestre de 2024
La OCI evidenció las consultas ralizadas a través del SIMIT el estado de los vehículos del parque automotor de la Universidad del Cauca con fecha 30/08/2024, 24/09/2024, 21/10/2024, 18/11/2024 y 27/12/2024
La Actividad se cierra
La OCI recomienda continuar con las consultas periódicas del estado de  los vehículos del parque automotor de la Universidad del Cauca, como medida de autocontrol, para evitar el pago de intereses moratorios que conlleven a detrimentos patrimoniales.</t>
  </si>
  <si>
    <t>Profesional Especializado División Administrativa y de Servicios 
Profesional Universitario Área de Seguridad, Control y Movilidad</t>
  </si>
  <si>
    <t>Notificar al infractor y a la administración universitaria las posibles infracciones de tránsito impuestas a los conductores de la Universidad del Cauca para la exigencia del pago</t>
  </si>
  <si>
    <t>Porcentaje de notificaciones de exigencia de pago</t>
  </si>
  <si>
    <t>II Semestre de 2024
Con oficio 5.4.4-55.6/725 del 6/12/2024 se remiten los anexos relacionados con el Área deSeguridad, Control y Movilidad y se informa:
Que debido a que no se han presentado multas en el segundo semestre no se realiza notificación a infractores.</t>
  </si>
  <si>
    <t>II semestre de 2024
La OCI evidenció las consultas ralizadas a través del SIMIT el estado de los vehículos del parque automotor de la Universidad del Cauca con fecha 30/08/2024, 24/09/2024, 21/10/2024, 18/11/2024 y 27/12/2024 en las que se observa que no se presentaron multas durante el periodo de seguimiento, por lo que no se realizaron notificaciones
La Actividad se cierra
La OCI recomienda continuar con las consultas periódicas del estado de  los vehículos del parque automotor de la Universidad del Cauca, como medida de autocontrol, para evitar el pago de intereses moratorios que conlleven a detrimentos patrimoniales.</t>
  </si>
  <si>
    <t xml:space="preserve">
Profesional Especializado División Administrativa y de Servicios 
Profesional Universitario Área de Seguridad Control y Movilidad</t>
  </si>
  <si>
    <t>Hallazgo que evidencia una gestión antieconómica al generar erogaciones patrimoniales que no hacen parte de la ejecución eficaz de los recursos, como lo son el pago de multas e intereses moratorios, no obstante, se configura un beneficio de auditoría por $1.548.650 por la recuperación de los valores pagados por las multas de tránsito, soportados en 2 depósitos por $1.548.650 consignados a favor de la Universidad en cuenta del banco popular, realizados por los exfuncionarios</t>
  </si>
  <si>
    <t>Incluir en el formato establecido para la solicitud préstamo de vehículos, en  el ítem "Aspectos a tener en cuenta" las obligaciones alusivas al cumplimiento de las normas de tránsito por los coductores de la Universidad del Cauca</t>
  </si>
  <si>
    <t xml:space="preserve">Formato ajustado </t>
  </si>
  <si>
    <t>II semestre de 2024
 Se realiza actualizacion del formato y se envia a la oficina de Gestion de la Calidad para la actualizacion en la plataforma lvmen y con oficio 5.54.4-55.6/696 del  15/11/2024 se solicitó al Centro de gestión de la Calidad y Acreditación Institucional, la actualización del formato PA-GA-5.4.4-FOR-1 "Solicitud de préstamo de vehículos".</t>
  </si>
  <si>
    <t>II semestre de 2024
La OCI constató la actualización y publicación en la plataforma lvmen, del formato PA-GA-5.4.4-FOR-1 "Solicitud de préstamo de vehículos", versión 5 del 18/11/2024.
La actualización incluyó, entre otros, la definición de los campos a diligenciar, se ajustaron los aspectos a tener encuenta y se adiconó uno.
La actividad se cierra</t>
  </si>
  <si>
    <t xml:space="preserve">
Profesional Especializado División Administrativa y de Servicios 
Profesional Universitario Área de Seguridad Control y Movilidad
Director del Centro de Gestión de la Calidad y Acreditación Institucional </t>
  </si>
  <si>
    <t>Hallazgo que evidencia la constitución de reservas sin justificación o motivadas en situaciones que no son excepcionales por fuerza mayor o caso fortuito, sino que corresponden al giro normal de la ejecución contractual y, por tanto, previsibles, contraviniendo el principio de anualidad presupuestal y planeación contractual generando una sobrestimación de las reservas en el 2023 por $3.746.022.344, similar situación ocurrió para las reservas en la vigencia 2022.</t>
  </si>
  <si>
    <t>Vulneración e inobservancia de los principios de planeación contractual y anualidad presupuestal en que ha incurrido la Universidad del Cauca, la constitución irregular de las reservas presupuestales es reiterada, no sólo por la multiplicidad de eventos detectados que ascienden a un total de 26 casos, sino también porque se repiten en las vigencias 2022 y 2023.
Lo anterior debido a la inobservancia legal, deficiencias en el proceso de planeación contractual y de control interno, que afectó el uso eficiente y oportuno de los recursos constituidos como reservas presupuestales al cierre de la vigencia 2022 y 2023.</t>
  </si>
  <si>
    <t xml:space="preserve">Establecer controles efectivos tendientes a la ejecución del gasto dentro de la vigencia fiscal. </t>
  </si>
  <si>
    <t>Elaborar calendario administrativo de ejecución para la vigencia 2025</t>
  </si>
  <si>
    <t>Acto administrativo</t>
  </si>
  <si>
    <t>II semestre de 2024
Con oficio 5.-55.6/06 del 13/01/2024 recibido a través de la cuenta de correo electrónico de la OCI el 13/01/2025, remite la resolución N° VADM 6177 del 19/12/2024 por la cual se establece el calendario administrativo para la vigencia 2025.</t>
  </si>
  <si>
    <t>II semestre de 2024
La evidención la publicación de la resolución N° VADM 6177 del 19/12/2024 por la cual se establece el calendario administrativo para la vigencia 2025, en el portal web Institucional - enlace resoluciones.
Se cierra la actividad</t>
  </si>
  <si>
    <t>Vicerrector Administrativo
Vicerrector de investigaciones</t>
  </si>
  <si>
    <t xml:space="preserve">Realizar informe consolidado del comportamiento de la ejecución presupuestal de los recursos asignados a la vigencia, dirigidos a  la Dirección Universitaria con el propósito que tomen las acciones a que haya lugar. </t>
  </si>
  <si>
    <t>Informe  consolidado</t>
  </si>
  <si>
    <t xml:space="preserve">II semestre de 2024:
La División de Gestión Financiera con Oficio 5.2-55.6/0856 del 10/09/2024 remitió a la Vicerrectoría Administrativa: 
1. Informe de ejecución de ingresos y gastos con corte a julio 2024
2. Tablas Julio
3. Gráficas Julio 
Además, con oficios 5,2-27,12/193 al 210, la División de Gestión Financiera remitió los informes de ejecución de gastos a los ejecutores del presupuesto. 
Mediante Oficio 5-55.6/06 del 13/01/2025, la Vicerrectoría Administrativa remitió
1. Detalle reservas vigencia 2023 - INFORME CS
2. presentación informe ejecución reservas vigencia 2023
De igual manera, con oficios 2-55,6/416, 422 al 427 del 16/05/2024 la Rectoría realizó seguimiento para solicitar el avance de la ejecución o liquidación de las reservas de la vigencia 2023, así mismo, la División de Gestión Financiera y la Vicerrectoría Administrativa realizaron diferentes seguimientos a la ejecución estas.
Por su parte, la OCI emitió los oficios 2.6-27.8/479 al 481 relativos al impulso a la ejecució de reservas. </t>
  </si>
  <si>
    <t xml:space="preserve">II semestre 2024: 
La OCI observó que la División de Gestión Financiera remitió el informe de ejecución del presupuesto de ingresos y gastos de la Universidad del Cauca al Vicerrector Administrativo, con corte a Junio del 2024, y con corte a 30 de septiembre remitió la ejecución de gastos a sus ejecutores, con el fin de que se realizaran las acciones correspondientes, con el fin de obtener mejores resultados en su ejecución.
De otra parte, se observaron las diferentes gestiones realizadas para ejecutar y/o liquidar las reservas de la vigencia 2023, como corrección al hallazgo determinado, actividad que en diciembre del 2024 continúa en ejecución. 
En conclusión, la OCI evidenció el cumplimiento de la actividad planteada sobre la ejecución del presupuesto de la vigencia 2024, y la toma de acciones de corrección sobre las reservas de la vigencia 2023, por lo que se asigna un avance del 100%.
Sin embrago, la OCI continuará con el seguimiento a la efectividad de los controles de efectividad y corrección relacionadas con el asunto. </t>
  </si>
  <si>
    <t>Profesional Especializada División Gestión Financiera
Vicerrector de investigaciones
Vicerrector administrativo
Jurídica</t>
  </si>
  <si>
    <t>Análisis financiero integral a los procesos y modificaciones contractuales en el momento en que se solicite</t>
  </si>
  <si>
    <t xml:space="preserve">Porcentaje de registro de análisis </t>
  </si>
  <si>
    <t xml:space="preserve">
I semestre 2025: 
La Vicerrectoría Administrativa con oficio 5-55.6/0531 del 19/06/2025 remite como evidencia: 
1. Oficios de Vicerrectoría Administrativa de requerimiento a supervisores sobre reservas
2. Seguimientos de la División de Gestión financiera sobre la ejecución de reservas presupuestales 2024
3. Informe de avance I semestre 2025 hallazgo reservas
4. Pieza gráfica de alerta ejecución contratos </t>
  </si>
  <si>
    <t>I semestre 2025: 
Las evidencias remitidas permiten concluir que tanto la Vicerrectoría Administrativa como la División de Gestión Financiera adelantaron gestiones orientadas a asegurar la adecuada ejecución de las reservas presupuestales de la vigencia 2024. Entre estas acciones se incluyen comunicaciones dirigidas a supervisores, ordenadores del gasto y demás responsables, solicitando adelantar los trámites necesarios para la ejecución de las reservas pendientes. Asimismo, se presentó un informe con el porcentaje de avance en la ejecución y se divulgó una pieza gráfica durante el primer semestre de 2025, con el objetivo de alertar sobre la importancia de realizar los trámites dentro de los tiempos establecidos para la vigencia fiscal.
Por otra parte, se evidenció que en la auditoría correspondiente a la vigencia 2024, la Contraloría no reiteró el hallazgo, lo que indica que las acciones implementadas resultaron efectivas.
En consecuencia, se da cierre a la actividad, pasando del 50% al 100% de avance. No obstante, se recomienda continuar con la implementación de estas acciones preventivas para evitar que se presenten nuevamente debilidades en la ejecución de las reservas presupuestales.</t>
  </si>
  <si>
    <t>Vicerrector de investigaciones
Vicerrector administrativo
Jefe Oficina Jurídica</t>
  </si>
  <si>
    <t>Amparo de Soporte Técnico para Plataformas Tecnológicas
La Universidad del Cauca omitió constituir las garantías de calidad y buen funcionamiento en los contratos de compraventa No. 5.5-31.3/007, 5.5-31.3/010, 5.5- 31.3/031 y 5.5-31.3/011 de 2023, que tuvieron por objeto la adquisición de renovaciones de licenciamiento y soporte técnico, por el tiempo de duración del contrato, quedando periodos contractuales descubiertos que oscilaron entre 365 a 1458 días, lo cual deja los recursos públicos invertidos por $1.439.350.815 en riesgo de pérdida por insuficiencia en las garantías prestadas.</t>
  </si>
  <si>
    <t>Lo anterior por deficiencias en los mecanismos de control interno de la Universidad, especialmente en la elaboración de pliegos condiciones de forma completa y con un análisis adecuado de la cobertura de los riesgos implícitos en la contratación específica celebrada, esta situación de insuficiencia de las garantías de calidad y buen funcionamiento respecto de la duración del soporte técnico de las plataformas, elementos y servicios tecnológicos adquiridos por la Universidad del Cauca en la vigencia 2023, deja los recursos públicos invertidos para adquirir estos servicios tecnológicos que ascienden a $1.439.350.815 expuestos a riesgos de pérdida por insuficiencia en las garantías prestadas.</t>
  </si>
  <si>
    <t xml:space="preserve">Tramitar la inclusión del amparo todo riesgo daños materiales que cubre licenciamientos dentro del proceso de adquisición de pólizas de seguros de la Universidad </t>
  </si>
  <si>
    <t xml:space="preserve">Adquirir la póliza todo riesgos daños materiales </t>
  </si>
  <si>
    <t>Documento póliza todo riesgo daños materiales</t>
  </si>
  <si>
    <t>II semestre de 2024
Con oficio 5.-55.6/06 del 13/01/2024 recibido a través de la cuenta de correo electrónico de la OCI el 13/01/2025, la Vicerrectoría administrativa remite la póliza N° 1001225 del 27/05/2024 expedida por la Previsora S.A: Compañía de seguros. "Seguro daños materiales combinados, póliza daños materiales combinados".</t>
  </si>
  <si>
    <t>II semestre de 2024
Se observó la póliza N° 1001225 del 27/05/2024 expedida por la Previsora S.A: Compañía de seguros, adquirida por la Universidad del Cauca  "Seguro daños materiales combinados, póliza daños materiales combinados".
Se cierra la actividad.
La OCI recomienda seguir aplicando los controles definidos para la inclusión del amparo todo riesgo daños materiales para la Universidad del Cauca.</t>
  </si>
  <si>
    <t>Vicerrector administrativo
Jefe Oficina Jurídica</t>
  </si>
  <si>
    <t>Bonificación Productividad Académica 2023 (BA). El hallazgo evidencia deficiencias en la gestión realizada por el Comité Interno de Reconocimiento y Asignación de Puntos - CIARP de la Universidad del Cauca al no registrar el valor del pago por la bonificación en los actos administrativos emitidos y se configura un beneficio de auditoría por $140.652 por el reintegro realizado por el docente y correspondiente al mayor valor pagado, soportado mediante recibo de referencia No. 30800001 del 17/04/2024, comprobante de pago No. 1411385 y certificación del tesorero fechada el 18/04/2024</t>
  </si>
  <si>
    <t>Deficiencias en la gestión realizada por el Comité Interno de Reconocimiento y Asignación de Puntos de la Universidad del Cauca al generar pagos no justificados que afectan la ejecución de los recursos, generando un detrimento por $140.652, monto que fue reintegrado por el docente dado a la gestión administrativa que adelantó la Universidad posterior a la comunicación de la observación y lo cual soportó mediante recibo de referencia No. 30800001 del 17/04/2024, pagado según comprobante de pago No. 1411385, recaudo de $140.652 certificado por el tesorero el 18/04/2024</t>
  </si>
  <si>
    <t>Ajustar los actos administrativos que se expidan para el reconocimiento y asignación de puntos por bonificación de productividad académica de acuerdo a lo definido en el Decreto 1279 de 2002 art.19 y Acuerdo 078 de 2002 Art. 2 - Unicauca</t>
  </si>
  <si>
    <t xml:space="preserve">Estandarizar el contenido de los actos administrativos que se expidan para el reconocimiento y asignación de puntos por bonificación de productividad académica </t>
  </si>
  <si>
    <t xml:space="preserve">Documento de acto administrativo estandarizado </t>
  </si>
  <si>
    <t>II Semestre de 2024 
Con oficio 4-55.6/1851 del 5/1/2024, la vicerrectoría académica indicó que en la sesión del CIARP del 24 de abril de 2024 (Acta de reunión 4-3.31/013 del 24/04/2024,), se decidió que a partir de la fecha (24/04/2024), en las resoluciones de bonificación debe quedar explícito no solo el puntaje, sino también el valor en pesos y la vigencia (año) en la cual se realizará dicho pago, todo ello para dar cumplimiento al artículo 11 del Acuerdo 078 de 2002.
Las evidencias presentadas para esta actividad son: documento de acto administrativo estandarizado y 
  dos modelos de resolución antes del ajuste realizado:
Res CIARP 028 DEL 28-02-24 
Res CIARP 048 del 20-03-24</t>
  </si>
  <si>
    <t xml:space="preserve">II Semestre de 2024 
La OCI conoció el documento popuesta de ajustes a las resoluciones de bonificación (acto administrativo estandarizado), relacionados con la adición de el valor en pesos y la vigencia (año) en la cual se realizará el pago, en cumplimiento al artículo 11 del Acuerdo 078 de 2002.
La actividad se cierra
La OCI recomienda utilizar el formato PE-GS-2.2.1-FOR-22 Acta General para Actividades Universitarias v1 con fecha de actualización 11-03-2019
</t>
  </si>
  <si>
    <t>Vicerrectora Académica</t>
  </si>
  <si>
    <t>Aplicar documento estandarizado por el  Comité Interno de Asignación y Reconocimiento de Puntos -CIARP en la expedición de cada acto administrativo.</t>
  </si>
  <si>
    <t>Porcentaje de actos administrativos con aplicación documento estandarizado</t>
  </si>
  <si>
    <t xml:space="preserve">II Semestre de 2024 
Con oficio 4-55.6/1851 del 5/1/2024, la vicerrectoría académica indicó que desde el 24-04-24 todas las resoluciones de bonificaciones como ponencias, direcciones de tesis, publicaciones impresas universitarias, etc., se ajustaron de acuerdo a las recomendaciones dadas por el CIARP. A partir de esta  fecha y hasta el 30 de octubre, fecha en que se realizó lal última sesión del  CIARP de productividad de profesores de planta, se realizaron 18 resoluciones, las cuales fueron ajustadas al 100%. 
Adjuntan como evidencia algunas resoluciones expedidas y ajustadas, entre ellas:
Res CIARP 065 del 24-04-24 (primera resolución expedida con ajustes)
Res CIARP 066 del 24-04-24
Res CIARP 177 del 30-10-24 (última resolución expedida a la fecha)
</t>
  </si>
  <si>
    <r>
      <t xml:space="preserve">II Semestre de 2024 
La OCI conoció algunos actos administrativos de bonificaciones que reflejan los ajustes requeridos para estandarizarlos en los que se les adicionó relacionados el valor en pesos y la vigencia (año) en la cual se realizará el pago.
</t>
    </r>
    <r>
      <rPr>
        <b/>
        <sz val="11"/>
        <rFont val="Arial"/>
        <family val="2"/>
      </rPr>
      <t>La actividad se cierra</t>
    </r>
  </si>
  <si>
    <t>Conformación del expediente contractual
Hallazgo que evidencia deficiencias en los mecanismos de seguimiento y monitoreo, registros inexactos y falencias en la labor de supervisión al no cumplir con la organización del archivo de los contratos, evidenciando falta de documentos como informes de supervisión, comprobantes de pago, facturas y actas de liquidación, generando así información no confiable para la toma de decisiones sobre la ejecución de los contratos.</t>
  </si>
  <si>
    <t>Deficiencias en los mecanismos de seguimiento y monitoreo, registros inexactos y falencias en la labor de supervisión al no cumplir con la organización del archivo del contrato, generando información no confiable para la toma de decisiones sobre la ejecución de los contratos</t>
  </si>
  <si>
    <t>Unificar los criterios a aplicar para la organización y custodia de los tipos documentales de los expendientes contractuales</t>
  </si>
  <si>
    <t>Actualizar las listas de chequeo para la organización y custodia de los expedientes contractuales</t>
  </si>
  <si>
    <t>Porcentaje de Listas de chequeo actualizada</t>
  </si>
  <si>
    <t xml:space="preserve">II semestre de 2024
Con oficio 5.-55.6/06 del 13/01/2024 recibido a través de la cuenta de correo electrónico de la OCI el 13/01/2025, la Vicerrectoría administrativa remite el formato de solicitud de creación, modificación o baja de documentos del 20/11/2024, con el que requiere la actualización de 11 listas de chequeo de contratación; como resultado del trabajo conjunto entre el equipo de la vicerrectorías administrativa y de investigaciones y la División gestión financiera. </t>
  </si>
  <si>
    <t>II semestre de 2024
La OCI constató la actualización y publicación en la plataforma lvmen, de 11 listas de chequeo así:
PA-GA-5-OD-1 Versión 4 del 18/11/2024 "Lista de Chequeo para Contrato de Prestación de Servicios Inferior o Igual a 100  SMLMV "
PA-GA-5-OD-5 Versión 5 del 18/11/2024 "Lista de Chequeo para Contrato de Suministro Inferior o Igual a 100 SMLMV"
PA-GA-5-OD-8 Versión 6 del 18/11/2024 "Lista de Chequeo Contrato Obra Inferior o Igual a 100 SMLMV"
PA-GA-5-OD-11 Versión 3 del 18/11/2024 "Lista de Chequeo para Contrato de Aprendizaje, Pasantia y Judicatura"
PA-GA-5-OD-12 Versión 3 del 18/11/2024 "Lista de Chequeo para Contrato de Transporte"
PA-GA-5-OD-13 Versión 3 del 18/11/2024 "Lista de Chequeo Contrato de Consultoría de 0 Hasta 100 SMLMV"
PA-GA-5-OD-14 Versión 3 del 18/11/2024 "Lista de Chequeo de Suministro y Compraventa Mayor A 100 SMMLV Licitación"
PA-GA-5-OD-15 Versión 4 del 18/11/2024 "Lista de Chequeo Contrato de Consultoria Mayor a 100 SMLMV Licitación"
PA-GA-5-OD-16 Versión 4 del 18/11/2024 "Lista de Chequeo para Contrato de Compraventa Inferior o Igual a 100 SMLMV"
PA-GA-5-OD-17 Versión 4 del 18/11/2024 "Lista de Chequeo Contrato de Obra Mayores a 100 SMLMV Licitación"
PA-GA-5-OD-17 Versión 3 del 18/11/2024 " Lista de Chequeo para Contrato de Arrendamiento"
La actividad se cierra</t>
  </si>
  <si>
    <t>Vicerrector Administrativo - Área de Contratación
Secretara General - Área de Gestión Documental
Vicerrector de Investigaciones</t>
  </si>
  <si>
    <t>Contrato suministro de combustible 5.5-31.6/029 - 2023 (BA)
Hallazgo que evidenció que la Universidad del Cauca pagó al contratista $2.292.943 por suministros de combustible, aceite y filtros con anterioridad a la suscripción del acta de inicio (28/04/2023), hecho observado que la Universidad subsanó mediante descuento de $2.292.943 en el acta de liquidación del contrato configurándose un beneficio de auditoría por la recuperación de los valores por los consumos realizados con anterioridad al inicio del contrato 029 de 2023 en cuantía de $2.292.943.</t>
  </si>
  <si>
    <t>Inobservancia de la normatividad que rige la contratación en la Universidad del Cauca al aprobar y realizar pagos antes del inicio del contrato (28/04/2024) por $2.292.943, así como deficiencias en el ejercicio de las funciones de seguimiento y supervisión que afectan la gestión administrativa y contractual del ente universitario.</t>
  </si>
  <si>
    <t>Establecer mecanismos conducentes a la interiorización de las funciones de los supervisores designados en los contratos suscritos con la Universidad</t>
  </si>
  <si>
    <t>Expedir circular normativa referente al cumplimiento de los lineamientos establecidos en el Estatuto de contratación de la Universidad del Cauca, especificamente a lo indicado en el articulos 51, 81 y al Capítulo II  De la Interventoria</t>
  </si>
  <si>
    <t>Circular normativa</t>
  </si>
  <si>
    <t>II semestre de 2024
Con oficio 5.-55.6/06 del 13/01/2024 recibido a través de la cuenta de correo electrónico de la OCI el 13/01/2025, la Vicerrectoría administrativa remite la circular Dispositiva N° 2-12.1/001 del 16/12/2024 expedida por la rectoría de la Unversidad del Cauca, dirigida a los supervisores e interventores, de asunto "Cumplimiento de lo reglado en materia de supervisión e interventoría"</t>
  </si>
  <si>
    <t>La OCI dio lectura a la  circular Dispositiva N° 2-12.1/001 del 16/12/2024, relacionada con "Cumplimiento de lo reglado en materia de supervisión e interventoría", en la que se imparten directrices dirigidas a los supervisores e interventores.
La actividad de cierra</t>
  </si>
  <si>
    <t xml:space="preserve">Vicerrector Administrativo
Jefe Oficina Jurídica
Vicerrector de Investigaciones </t>
  </si>
  <si>
    <t>Contrato compraventa No. 5.5-31.3/027-2020
La Universidad del Cauca, celebró el contrato de compraventa No 5.5-31.3/027-2020, con el fin de adquirir una serie de elementos, entre ellos 1.320 sillas universitarias, las cuales tenían unas especificaciones técnicas conforme el pliego de condiciones como en el contrato, entre ellas, un protector para colocar los pies en aluminio remachado en el tubo transversal posterior. La Universidad del Cauca recibió a satisfacción el día 25-10-2021 las sillas sin verificar que no tenían el protector para los pies, hecho que afectó la gestión administrativa y el cumplimiento del objeto contractual.</t>
  </si>
  <si>
    <t>Deficiencias en las funciones del supervisor al recibir a satisfacción las sillas universitarias sin cumplir con las especificaciones técnicas pactadas tanto en el pliego de condiciones como en el contrato de compraventa, que afecta la gestión administrativa y el cumplimiento del objeto contractual</t>
  </si>
  <si>
    <t>Adecuar los controles para el ejercicio de supervisión respecto de los ajustes a las especificaciones técnicas inicialmente establecidas</t>
  </si>
  <si>
    <t>Incluir en el formato establecido  de acta de recibo a satisfacción un ítem en el que se puedan detallar los bienes adquiridos con mejoras en las especificaciones técnicas a las inicialmente establecidas</t>
  </si>
  <si>
    <t>II semestre de 2024
Con oficio 5.-55.6/06 del 13/01/2024 recibido a través de la cuenta de correo electrónico de la OCI el 13/01/2025, la Vicerrectoría administrativa remite copia del formato de solicitud de creación, modificación o baja de documentos, para actualizar el formato PA-GA-5-FOR-22 "ACTA DE RECIBO A SATISFACCIÓN" versión 3 del 31/07/2024</t>
  </si>
  <si>
    <t>II semestre de 2024
El formato PA-GA-5-FOR-22 "ACTA DE RECIBO A SATISFACCIÓN" versión 3 del 31/07/2024, publicado el el programa Lvmen, incluye una nota en la que instruye se diligencie el ítem siguiente en caso de recibir elementos con mejores características especificadas en los contrato.
La actividad se cierra</t>
  </si>
  <si>
    <t xml:space="preserve">Vicerrector Administrativo
Director Centro de Gestión de la Calidad y Acreditación Institucional </t>
  </si>
  <si>
    <t>Estudios y diseños fase 3 tulpa universitaria sede Santander de Quilichao (F y D). El contrato de consultoría 030 de 2022, cuyo objeto corresponde a los estudios y diseños para la construcción de una tulpa universitaria de la sede norte de la Universidad del Cauca localizada en el municipio de Santander de Quilichao, presentó los productos entregables con deficiencias técnicas en el diseño arquitectónico y el diseño estructural, que impactaron el contrato de obra 03 de 2023 obligando la suspensión de la obra, situación detectada en la visita técnica realizada los días 20 a 22 de marzo de 2024, que originó un daño patrimonial por $12.634.188 correspondientes al valor de los diseños arquitectónico y estructural en el marco del contrato de consultoría 030 de 2022</t>
  </si>
  <si>
    <t>Deficiencias en la labor de supervisión del contrato de consultoría No. 030 de 2022, al haber omitido verificar la calidad de los diseños estructural y arquitectónico entregados por el contratista y no exigirles la constitución de una garantía que cubra la calidad de los productos, con lo que se generó un daño patrimonial por $12.634.188</t>
  </si>
  <si>
    <t>Fortalecer  la supervisión de  los procesos de consultoría por cuantías inferiores a 100  SMLMV</t>
  </si>
  <si>
    <t xml:space="preserve">Capacitar a los supervisores de contratos sobre las responsabilidades y obligaciones acorde a los lineamientos externos e internos  existentes. </t>
  </si>
  <si>
    <t>Registro de capacitaciones realizadas</t>
  </si>
  <si>
    <t>II semestre de 2024
Con oficio 5.-55.6/06 del 13/01/2024 recibido a través de la cuenta de correo electrónico de la OCI el 13/01/2025, la Vicerrectoría Administrativa informa sobre la organización de tres jornadas de capacitación tituladas "Habilidades en el ejercicio de la supervisión contractual - Curso Taller". Que se llevaron a cabo en los dias 23, 30 de octubre, y 06 de noviembre de 2024, con una duración de 8 horas cada una. La formación estuvo dirigida a todos los funcionarios y contratistas que realizan funciones de supervisión contractual en la Universidad del Cauca.
Además se anexan 3 listados de asistencia de los participantes en las jornadas de capacitación durante las fechas mencionadas</t>
  </si>
  <si>
    <t>II semestre de 2024
 Se evidenció el envío de las memorias a los participantes de las capacitaciones realizadas en las jornadas programadas.
La Actividad se cierra</t>
  </si>
  <si>
    <t xml:space="preserve">Vicerrector Administrativo - Área de Contratación
Vicerrector de Investigaciones
Profesional especailizada - División Talento Humano </t>
  </si>
  <si>
    <t>Contrato Interventoría No. 002 para la construcción tulpa universitaria en la sede de Santander de Quilichao (D)
Hallazgo que evidencia la inobservancia de las obligaciones contractuales e interventoría por la no revisión oportuna de los diseños, lo cual no permitió identificar las fallas de los diseños y que fueron la causa de las deficiencias de la obra objeto de construcción (tulpa universitaria), lo cual afectó el cumplimiento del objeto contractual</t>
  </si>
  <si>
    <t>Inobservancia de la interventoría frente a sus obligaciones contractuales y la supervisión, así como la inobservancia de las obligaciones contractuales de la interventoría, en materia de revisión de diseños antes del inicio del contrato, para detectar posibles faltas que pudieran afectar el cronograma y presupuesto del contrato de obra.  La no revisión oportuna de los diseños, como lo exige el contrato de interventoría en sus obligaciones, hace que en el transcurso del proyecto se presenten fallas estructurales, que se hubieran podido subsanar y conceptualizar en la etapa previa al inicio</t>
  </si>
  <si>
    <t xml:space="preserve">Fortalecer  la supervisión de  los procesos de consultoría por cuantías inferiores a 100  SMLMV
</t>
  </si>
  <si>
    <t>Gestionar la presentación del informe  sobre la verificación y justificación estructural de la obra "Tulpa Universitaria".</t>
  </si>
  <si>
    <t>Porcentaje de registros de la gestión realizada</t>
  </si>
  <si>
    <t>Vicerrector administrativo</t>
  </si>
  <si>
    <t>Vicerrectorías- Administrativa, Académica, y de Investigaciones, Oficina Jurídica, Unidad de Salud</t>
  </si>
  <si>
    <t>20/06/2025</t>
  </si>
  <si>
    <t> 31/12/2025</t>
  </si>
  <si>
    <t>Equipo OCI</t>
  </si>
  <si>
    <t xml:space="preserve">AUDITORÍA FINANCIERA A LA UNIVERSIDAD DEL CAUCA  VIGENCIA 2024 CGR-CDSECTCRD No. 05  CAT_23_2025_1 JUNIO DE 2025 </t>
  </si>
  <si>
    <t>Número</t>
  </si>
  <si>
    <t>Cuentas por Cobrar 1317.01 Servicios Educativos. Se identificó una sobreestimación de $35.266.000 en la cuenta contable 1317.01 – Cuentas por Cobrar por Servicios Educativos, correspondiente a saldos ya cancelados por terceros al 31 de diciembre de 2024.</t>
  </si>
  <si>
    <t>Esta situación fue causada por deficiencias en el flujo de información y falta de restricciones y alertas el sistemas de información lo que afecto la depuración de los saldos contables reportado por la entidad entre las áreas de Cartera, Contabilidad y Posgrados.</t>
  </si>
  <si>
    <t>Establecer controles en el  sistema de información (SIMCA) para evitar anulaciones de boletas que tengan plan pagos y articular información entre las dependencias involucradas para realizar la depuración de saldos contables de la cuenta por cobrar 1317.01</t>
  </si>
  <si>
    <t>Requerir a la División de Tecnologías de la Información y las Comunicaciones que restrinja en el sistema académico (SIMCA) la anulación de boletas que tengan plan de pago</t>
  </si>
  <si>
    <t>Requerimiento realizado</t>
  </si>
  <si>
    <t>División de Gestión Financiera-Contabilidad
Credito y cartera
Vicerrectoría Administrativa</t>
  </si>
  <si>
    <t> II semestre 2025: 
Con oficio 5-51/1644 del 22/12/2025 la Vicerrectoría Administrativa remitió las evidencias de los avances de la acción de mejora para el hallazgo, así: 
1. Documento pdf que evidencia envío por correo electrónico del oficio 5-51/1290 del 08/09/2025 de  Requerimiento para restricción en anulación de boletas financiadas en SIMCA
2. oficio 5-51/1290 del 08/09/2025 de Requerimiento para restricción en anulación de boletas financiadas en SIMCA
3. Documento pdf que evidencia correos electrónicos entre los grupos de desarrollo y de crédito y cartera, para la confirmación de las pruebas de restricción, concluyendo su funcionalidad. 
4. Documento pdf sobre correo electrónico para informar sobre anulación de un recibo. 
5. Evidencia funcionalidad de restriccion</t>
  </si>
  <si>
    <t> II semestre 2025: 
Se evidencian las gestiones realizadas por la Vicerrectoría Administrativa ante la División de Tecnologías de la Información y las Comunicaciones, orientadas a solicitar la restricción en el sistema académico (SIMCA) para la anulación de boletas financiadas que cuenten con plan de pago. Conforme a la información remitida, se verificó la implementación efectiva de dicha restricción, aplicable tanto a programas de pregrado como de posgrado.
La medida garantiza un control adecuado del proceso, asegurando que las anulaciones de boletas se realicen de manera coherente con la gestión contable y en cumplimiento de la normativa institucional vigente. Así mismo, se adjuntan las evidencias correspondientes en la carpeta denominada “Hallazgo 1”.
En consecuencia, se considera cumplida la actividad del plan de mejoramiento, por lo cual se recomienda su cierre con un avance del 100%, dado que el sistema SIMCA ya cuenta con la restricción implementada.
Conclusión: 
Se evidencian las gestiones realizadas por la Vicerrectoría Administrativa ante la División de Tecnologías de la Información y las Comunicaciones para restringir en el sistema académico SIMCA la anulación de boletas con plan de pago. La restricción fue implementada para programas de pregrado y posgrado, fortaleciendo el control contable y el cumplimiento normativo.</t>
  </si>
  <si>
    <t>Esta situación fue causada por deficiencias en el flujo de información y falta de restricciones y alertas el sistemas de información lo que afecto la depuracion de los saldos contables reportado por la entidad entre las áreas de Cartera, Contabilidad y Posgrados.</t>
  </si>
  <si>
    <t>Realizar conciliaciones trimestrales de las cuentas por cobrar por servicios educativos entre los grupos de crédito y cartera, y gestión contable.</t>
  </si>
  <si>
    <t xml:space="preserve">Conciliaciones trimestrales realizadas </t>
  </si>
  <si>
    <t>  II semestre 2025: 
Con oficio 5-51/1656 del 23/12/2025 la Vicerrectoría Administrativa remitió las evidencias de los avances de la acción de mejora para el hallazgo, así: 
1. Archivos de conciliaciones trimestrales de los meses de marzo, junio, septiembre y diciembre</t>
  </si>
  <si>
    <t> II semestre 2025:
Teniendo en cuenta que la unidad de medida del plan de mejoramiento corresponde a la realización de tres conciliaciones trimestrales, y que, a partir de la suscripción del plan, se validan las conciliaciones de septiembre y noviembre, se establece un avance del 67%, quedando pendiente el 33 % para el cumplimiento total de la actividad.
Las conciliaciones permitieron identificar y corregir diferencias asociadas principalmente a pagos no aplicados, diferencias de corte, duplicidad de registros y cancelaciones no notificadas, mediante los sistemas SIMCA, SQUID y Finanzas Plus, contribuyendo a la razonabilidad de la cuenta contable 1317.01 – Cuentas por Cobrar por Servicios Educativos.
Se evidencia que el Grupo de Crédito y Cartera y la División de Gestión Financiera realizaron conciliaciones de las cuentas por cobrar por servicios educativos de pregrado y posgrado, quedando pendiente la conciliación de enero. Conforme a la unidad de medida del plan, se validan las conciliaciones efectuadas, lo que permite establecer un avance del 67%, quedando pendiente el 33%.</t>
  </si>
  <si>
    <t>Gestión de Cobro Coactivo Cuentas por Cobrar (F, D). La Universidad del Cauca perdió la posibilidad de recuperar $67.599.973 en recursos públicos  correspondientes a la prestación de servicios de posgrado, debido a la inactividad en 22 procesos de cobro coactivo.</t>
  </si>
  <si>
    <t>Deficiencia en la gestion de  cartera dentro de los procesos en instancia de cobro coactivo, derivadas de la insuficiencia en los seguimientos oportunos de los plazos establecidos sobre los 22 titulos valores</t>
  </si>
  <si>
    <t>Realizar la novación de la obligacion de los 22 titulos valores mediante acciones de cobro coactivo</t>
  </si>
  <si>
    <t xml:space="preserve">
Realizar diagnóstico detallado del estado de los 22 títulos valores</t>
  </si>
  <si>
    <t xml:space="preserve">Diagnóstico de títulos valores realizado </t>
  </si>
  <si>
    <t>Vicerrectoría Administrativa
Credito y cartera</t>
  </si>
  <si>
    <t>Con oficio 5-51/1644 del 22/12/2025 la Vicerrectoría Administrativa remitió las evidencias de los avances de la acción de mejora para el hallazgo, así: 
1. Diagnóstico de títulos valores</t>
  </si>
  <si>
    <t>II semestre 2025: 
La OCI constata que se realizó el diagnóstico detallado de los 22 títulos valores, identificando su estado: 14 prescritos, 6 activos (novación/interrupción) y 2 totalmente pagados.
Se reconocen las acciones implementadas por la Vicerrectoría Administrativa y Crédito y Cartera para mejorar trazabilidad de notificaciones, control de términos y seguimiento de procesos activos.
No obstante, se recomienda dar seguimiento sostenido a la implementación de los protocolos y medidas cautelares, para prevenir prescripciones futuras y garantizar recuperación de saldos.
Conclusión: 
La OCI constata que la Vicerrectoría Administrativa y el grupo de Crédito y Cartera realizaron el diagnóstico detallado de los 22 títulos valores, identificando su estado: 14 prescritos, 6 activos y 3 totalmente pagados. Con ello, se considera cerrada la actividad de diagnóstico.</t>
  </si>
  <si>
    <t>Realizar seguimiento académico y financiero a los 22 títulos valores, para determinar si hubo causales que impiedieron efectuar el recaudo de las cuentas por cobrar</t>
  </si>
  <si>
    <t>Seguimiento académico y financiero realizado</t>
  </si>
  <si>
    <t>II semetsre de 2025: 
Se evidenciaron los expedientes correspondientes a los 22 títulos valores, los cuales contienen la documentación del seguimiento realizado por el Grupo de Crédito y Cartera, permitiendo determinar su estado actual (activo, prescrito o pagado). Asimismo, se realizó un monitoreo integral de los deudores a través del sistema SIMCA y del sistema SQUID, y se enviaron oficios a los coordinadores de los programas de especialización y maestría con el fin de verificar la situación académica, incluyendo la confirmación de cursado del programa, cancelación de semestre y el estado de los derechos académicos y financieros pendientes.
Con lo anterior se da cierre a la actividad. 
Conclusión:
Se evidenció el seguimiento a los 22 títulos valores mediante expedientes completos, que permitieron establecer su estado. El Grupo de Crédito y Cartera realizó monitoreo en los sistemas SIMCA y SQUID y gestionó oficios con coordinadores de posgrados para validar situación académica y financiera. Las evidencias aportadas permiten concluir el cumplimiento de la actividad.</t>
  </si>
  <si>
    <t xml:space="preserve">
Notificar a los deudores sobre los saldos pendientes de pago </t>
  </si>
  <si>
    <t xml:space="preserve">
Porcentaje de notificaciones realizadas</t>
  </si>
  <si>
    <t xml:space="preserve">  Con oficio 5-51/1644 del 22/12/2025 la Vicerrectoría Administrativa remitió las evidencias de los avances de la acción de mejora para el hallazgo, así: 
Expediente de seguimiento de JOSE ANTONIO SANDOVAL GIRON, JUAN CARLOS GURRUTE PACHONGO , MIRIAN TERESA VIDAL CAMAYO, WALTER JHAIR ARROYO, WILMER IGNACIO CERON BOLAÑOS, </t>
  </si>
  <si>
    <t xml:space="preserve">II semestre 2025: 
 En los expedientes se evidenciaron los oficios de notificación enviados por el grupo de credito y cartera a los deudores, informando sobre los saldos pendientes de pago, por lo que se da cierre a la actividad. </t>
  </si>
  <si>
    <t>Realizar los acuerdos de pago y/o la depuración de los saldos</t>
  </si>
  <si>
    <t>Porcentaje de acuerdos de pago y/o depuración realizada</t>
  </si>
  <si>
    <t xml:space="preserve"> Con oficio 5-51/1644 del 22/12/2025 la Vicerrectoría Administrativa remitió las evidencias de los avances de la acción de mejora para el hallazgo, así: 
1. Diagnóstico de títulos valores
Expediente de seguimiento de ALEXANDRA CUELLAR CUELLAR, ARIAS SALAZAR CARLOS ALBERTO,  ASTRID NATALIA TRUJILLO CAMPO,
BOLAÑOS PORTILLA DIEGO, BYRON GONZALO MOSQUERA MORENO, DAVID  ALEJANDRO MUÑOZ MUÑOZ, EDITH DEL CARMEN ROSERO PORTILLA, DANIELA FERNANDA NOGUERA ORTIZ, FABIAN ELIUD HOYOS VELASCO 2025, FIGUEROA CASTRO HECTOR FABIO, GLORIA MACHADO VELEZ, JUAN CARLOS GURRUTE PACHONGO, MYRIAM TERESA VIDAL CAMAYO, PABON SANCHEZ LEONARDO JAVIER, PEDRAZA ARROY WALTER JHAIR, PINCHAO SOLIS PETER EMERSON, REYES PEÑA CARMEN ALEXANDRA, SANDOVAL GIRON ANTONIO JOSE, WILMER IGNACIO CERON BOLAÑOS, YULY FERNANDA ROSERO GUERRERO, ASTUDILLO CATRO GLEIDYS EUGENIA
Mediante correo electrónico del 21/01/2025, el grupo de crédito y cartera remitió el expediente de la señora ERICA ROJAS CASTELLANOS
Mediante correo electrónico del 22/01/2026 el grupo de crédito y cartera solicitó ampliación de la fecha de finalización hasta el 10/07/2026. </t>
  </si>
  <si>
    <t>II semestre 2025: 
 El grupo de crédito y cartera informó que se suscribieron acuerdos de pago en 6 de 22 procesos (27%) y se identifican 13 casos prescritos 
(59%), alcanzando cobertura total del 86%. Se validan además con ajustes contables en curso para el 
9% restante, conforme a Acuerdo 052 de 2009.
Sin embargo, no se evidencia el cumplimiento de la actividad, por cuanto no se han realizado todos los acuerdos de pago y/o la depuración de los saldos. 
Por lo anterior, se otorga un 50% de avance, hasta tanto se realice la actividad para los 22 títulos. 
Conclusión: 
El Grupo de Crédito y Cartera evidenció avances en la gestión de títulos valores, con acuerdos de pago, identificación de procesos prescritos y ajustes contables en curso. Sin embargo, al no completarse la totalidad de acuerdos ni la depuración integral de saldos, la actividad no se considera cumplida, por lo que se asigna un avance del 50% conforme a lineamientos institucionales</t>
  </si>
  <si>
    <t>Cuentas por Cobrar de Difícil Recaudo 1385023 Se identificaron 24 registros contables por $68.089.341, relacionados con procesos de cobro coactivo los cuales superaron el plazo para la acción de cobro.</t>
  </si>
  <si>
    <t>Deficiencia en la gestion de  cartera dentro de los procesos en instancia de cobro coactivo, derivadas de la insuficiencia en los seguimientos oportunos de los plazos establecidos sobre los 24 titulos valores</t>
  </si>
  <si>
    <t>Realizar la novación de la obligacion de los 24 titulos valores mediante acciones de cobro coactivo</t>
  </si>
  <si>
    <t>Realizar diagnóstico detallado del estado de los 24 títulos valores</t>
  </si>
  <si>
    <t>Realizar seguimiento académico y financiero a los 24 títulos valores, para determinar si hubo causales que impiedieron efectuar el recaudo de las cuentas por cobrar</t>
  </si>
  <si>
    <t xml:space="preserve">Cuentas por Cobrar de Difícil Recaudo 1385023 Se identificaron 24 registros contables por $68.089.341, relacionados con procesos de cobro coactivo los cuales superaron el plazo para la acción de cobro. </t>
  </si>
  <si>
    <t>II semestre 2025: 
En los expedientes se evidenciaron los oficios de notificación enviados por el grupo de crédito y cartera de la Universidad del Cauca, a los deudores, informando sobre los saldos pendientes de pago, por lo que se da cierre a la actividad.</t>
  </si>
  <si>
    <t>Cuenta Recaudos por clasificar 2407.20. La Universidad del Cauca incluyó en el saldo de la cuenta 2407.20 – Recaudos por Clasificar un valor de $193.467.000, correspondiente a un recaudo recibido en diciembre de 2022 por concepto de la estampilla "Unicauca 180 años". Dicho valor no fue identificado ni reclasificado oportunamente por las áreas de Tesorería y Contabilidad</t>
  </si>
  <si>
    <r>
      <rPr>
        <sz val="11"/>
        <color rgb="FF000000"/>
        <rFont val="Calibri"/>
        <family val="2"/>
      </rPr>
      <t xml:space="preserve">Dificultades en el seguimiento de la información registrada de la Estampilla Universidad del Cauca, por los diferentes cambios que tuvo el proceso de liquidación, recaudo y reconocimiento de la información financiera, entre las entidades responsables de este proceso.
</t>
    </r>
    <r>
      <rPr>
        <sz val="11"/>
        <color rgb="FFBF8F00"/>
        <rFont val="Calibri"/>
        <family val="2"/>
      </rPr>
      <t>Dificultades en el seguimiento de recursos recaudados por la Gobernación del Cauca, relacionados con los cambios en los sistemas desarrollados afectando la identificación del ingreso para el reconocimiento de la información financiera en el sistema financiero de la Universidad del Cauca.</t>
    </r>
  </si>
  <si>
    <r>
      <rPr>
        <sz val="11"/>
        <color rgb="FF000000"/>
        <rFont val="Calibri"/>
        <family val="2"/>
      </rPr>
      <t xml:space="preserve">Diseñar un instrumento para el reconocimiento financiero de la Estampilla Universidad del Cauca 180 años.
</t>
    </r>
    <r>
      <rPr>
        <sz val="11"/>
        <color rgb="FFBF8F00"/>
        <rFont val="Calibri"/>
        <family val="2"/>
      </rPr>
      <t>Implementar el procedimiento de Conciliaciones Bancarias y Saldos de Tesorería y Contabilidad, para realizar la reclasificación de la partida identificada.</t>
    </r>
  </si>
  <si>
    <r>
      <rPr>
        <sz val="11"/>
        <color rgb="FF000000"/>
        <rFont val="Calibri"/>
        <family val="2"/>
      </rPr>
      <t xml:space="preserve">Elaborar el procedimiento para reconocimiento financiero de la Estampilla Universidad del Cauca 180 años incorporando mejoras normativas y operativas.
</t>
    </r>
    <r>
      <rPr>
        <sz val="11"/>
        <color rgb="FFBF8F00"/>
        <rFont val="Calibri"/>
        <family val="2"/>
      </rPr>
      <t>Aplicar las actividades 12 y 13 del procedimiento de Conciliaciones Bancarias y Saldos de Tesorería y Contabilidad PA-GA 5.2-PR-1, para la reclasificación de la partida identificada</t>
    </r>
  </si>
  <si>
    <r>
      <rPr>
        <sz val="11"/>
        <color rgb="FF000000"/>
        <rFont val="Calibri"/>
        <family val="2"/>
      </rPr>
      <t xml:space="preserve">Procedimiento actualizado
</t>
    </r>
    <r>
      <rPr>
        <sz val="11"/>
        <color rgb="FFBF8F00"/>
        <rFont val="Calibri"/>
        <family val="2"/>
      </rPr>
      <t>Nota de contabilidad de reclasificación</t>
    </r>
  </si>
  <si>
    <t>División de Gestión Financiera - Tesoreria y Contabilidad</t>
  </si>
  <si>
    <t>II semestre 2025:
La División de Gestión Financiera, mediante oficio 5.2-55.6/0764 del 22/12/2025 remitió las siguientes evidencias:  
Procedimiento PA-GA 5.2-PR-1 - Conciliaciones Bancarias y Saldos de Tesorería y Contabilidad
Nota de contabilidad N° D901- 202500049 del 03-Abr-2025 con sus respectivos soportes</t>
  </si>
  <si>
    <t> II semestre 2025:
La División de Gestión Financiera informó que, una vez revisadas las actividades inicialmente formuladas para atender el hallazgo relacionado con la subcuenta 2407.20 – Recaudos por Clasificar, se determinó que la causa, la acción de mejora y la descripción de dichas actividades no resultaban suficientes para subsanar el hallazgo identificado. En consecuencia, se solicitó y realizó la reformulación del plan de mejoramiento, estableciéndose como actividad la siguiente:
Aplicar las actividades 12 y 13 del procedimiento PA-GA 5.2-PR-1 – Conciliaciones Bancarias y Saldos de Tesorería y Contabilidad, relacionadas con la identificación, análisis y reclasificación de partidas pendientes, actividad que integra y recoge las acciones previamente definidas.
Adicionalmente, la División de Gestión Financiera señaló que esta evidencia fue presentada a la Contraloría General de la República durante el desarrollo de la auditoría; no obstante, el ente de control informó que no era susceptible de validación, dado que la auditoría correspondía a la vigencia 2024 y la reclasificación contable se efectuó en la vigencia 2025. Por tal razón, se indicó la necesidad de formular el correspondiente plan de mejoramiento y presentar la evidencia como sustento del mismo.
En el seguimiento realizado, se observó la nota contable mediante la cual se efectuó la reclasificación de la partida identificada correspondiente a recaudos por concepto de la estampilla “Unicauca 180 años”, desde la cuenta 2407.20 – Recaudos por Clasificar, por valor de $193.467.000, dando aplicación a lo establecido en el procedimiento PA-GA 5.2-PR-1 – Conciliaciones Bancarias y Saldos de Tesorería y Contabilidad.
Con base en lo anterior, y al evidenciarse la aplicación del procedimiento vigente y la ejecución de la actividad reformulada, es posible dar cierre a las actividades definidas en el plan de mejoramiento, sin perjuicio de continuar fortaleciendo los controles para asegurar la identificación y reclasificación oportuna de los recaudos en periodos futuros.
Conclusión:
En el seguimiento a la actividad reformulada se evidenció la aplicación del procedimiento PA-GA 5.2-PR-1, mediante la nota contable que soporta la reclasificación del recaudo por concepto de la estampilla “Unicauca 180 años” desde la cuenta 2407.20. En consecuencia, se considera cumplida la actividad definida en el plan de mejoramiento, permitiendo su cierre conforme a lo establecido</t>
  </si>
  <si>
    <r>
      <rPr>
        <sz val="11"/>
        <color rgb="FF000000"/>
        <rFont val="Calibri"/>
        <family val="2"/>
      </rPr>
      <t xml:space="preserve">Implementar el procedimiento para reconocimiento financiero de la Estampilla Universidad del Cauca 180 años. 
</t>
    </r>
    <r>
      <rPr>
        <sz val="11"/>
        <color rgb="FFBF8F00"/>
        <rFont val="Calibri"/>
        <family val="2"/>
      </rPr>
      <t>Aplicar las actividades 12 y 13 del procedimiento de Conciliaciones Bancarias y Saldos de Tesorería y Contabilidad PA-GA 5.2-PR-1, para la reclasificación de la partida identificada</t>
    </r>
  </si>
  <si>
    <r>
      <rPr>
        <sz val="11"/>
        <color rgb="FF000000"/>
        <rFont val="Calibri"/>
        <family val="2"/>
      </rPr>
      <t xml:space="preserve">Porcentaje de implementación del procedimiento
</t>
    </r>
    <r>
      <rPr>
        <sz val="11"/>
        <color rgb="FFBF8F00"/>
        <rFont val="Calibri"/>
        <family val="2"/>
      </rPr>
      <t>Nota de contabilidad de reclasificación</t>
    </r>
  </si>
  <si>
    <r>
      <rPr>
        <sz val="11"/>
        <color rgb="FF000000"/>
        <rFont val="Calibri"/>
        <family val="2"/>
      </rPr>
      <t xml:space="preserve">Realizar el ajuste a nivel contable del recurso a favor de la Universidad del Cauca
</t>
    </r>
    <r>
      <rPr>
        <sz val="11"/>
        <color rgb="FFBF8F00"/>
        <rFont val="Calibri"/>
        <family val="2"/>
      </rPr>
      <t>Implementar el procedimiento de Conciliaciones Bancarias y Saldos de Tesorería y Contabilidad, para realizar la reclasificación de la partida identificada.</t>
    </r>
  </si>
  <si>
    <r>
      <rPr>
        <sz val="11"/>
        <color rgb="FF000000"/>
        <rFont val="Calibri"/>
        <family val="2"/>
      </rPr>
      <t xml:space="preserve">Realizar la nota a nivel contable de la reclasificación del recurso a favor de la Universidad del Cauca.
</t>
    </r>
    <r>
      <rPr>
        <sz val="11"/>
        <color rgb="FFBF8F00"/>
        <rFont val="Calibri"/>
        <family val="2"/>
      </rPr>
      <t>Aplicar las actividades 12 y 13 del procedimiento de Conciliaciones Bancarias y Saldos de Tesorería y Contabilidad PA-GA 5.2-PR-1, para la reclasificación de la partida identificada</t>
    </r>
  </si>
  <si>
    <t>Nota de contabilidad de reclasificación</t>
  </si>
  <si>
    <t>Cuenta Cheques no cobrados 2490.32. Al 31 de diciembre de 2024, la cuenta 2490.32 – Cheques No Cobrados o por Reclamar se encuentra sobreestimada en $8.292.571, en razón la falta de depuración de hechos económicos de vigencias anteriores. Esta situación, es atribuible a deficiencias en la gestión administrativa de las áreas de Tesorería y Contabilidad</t>
  </si>
  <si>
    <t>Falta de seguimiento y control en la depuración de la cuenta contable 249032 Cheques no cobrados a nivel de tercero.</t>
  </si>
  <si>
    <t>Establecer mecanismos de seguimiento periódico y depuración  de la cuenta contable 2490.32, que permita verificar que el saldo corresponda a la naturaleza de la cuenta contable y a los movimientos de tesoreria</t>
  </si>
  <si>
    <t>Generar reportes de los libros auxiliares del sistema financiero a nivel de cuenta y tercero, para análisis y seguimiento mensual de la cuenta 249032.</t>
  </si>
  <si>
    <t>Reportes mensuales generados</t>
  </si>
  <si>
    <t>División de Gestión Financiera -  Contabilidad y Tesoreria</t>
  </si>
  <si>
    <t> II semestre 2025:
La División de Gestión Financiera, mediante oficio 5.2-55.6/0764 del 22/12/2025 remitió las siguientes evidencias:  
Reporte movimiento contable CRMT julio
Reporte movimiento contable CRMT agosto
Reporte movimiento contable CRMT septiembre
Reporte movimiento contable CRMT octubre
Y con oficio 5.2-55.6/0036 del 21/01/2026 aclaró la fecha de ampliación de la fecha de finalización.</t>
  </si>
  <si>
    <t xml:space="preserve">II semestre 2025: 
La División de Gestión Financiera presenta cuatro reportes de movimiento contable de la cuenta 249032, de los meses de julio, agosto, septiembre y octubre, para realizar el análisis y seguimiento mensual, quedan pendientes los meses de noviembre y diciembre, por lo que se asigna un avance del 67%. Además, solicita ampliación de la fecha de finalización hasta el 30/06/2026. </t>
  </si>
  <si>
    <t>Devolución IVA Cuarto Bimestre 2024 (BA). La Universidad del Cauca no logró obtener la devolución del IVA por un monto de $1.808.800, debido a la inoportunidad e inobservancia de los términos y formalidades tributarias, lo que resultó en el rechazo de la devolución por parte de la DIAN, generando un daño patrimonial por este valor.</t>
  </si>
  <si>
    <t>Omisión al no interponer el recurso de reconsideración ante la DIAN, frente al rechazo del valor de $1.808.800 correspondiente al IVA pagado en el cuarto bimestre del año 2024.</t>
  </si>
  <si>
    <t xml:space="preserve">Realizar la defensa a la Universidad del Cauca interponiendo los recursos a los que haya lugar </t>
  </si>
  <si>
    <t xml:space="preserve">
Evaluar y/o interponer el recurso de reconsideración ante la DIAN de acuerdo a las Resoluciones Bimestrales de la DIAN suministradas por la División de Gestión Financiera.</t>
  </si>
  <si>
    <t>Porcentaje de recurso interpuestos.</t>
  </si>
  <si>
    <t>Oficina Juridica</t>
  </si>
  <si>
    <t>II semestre 2025: 
Mediante correo electrónico del 24/12/2025 lA OFICINA jURÍDICA remitió los siguientes recursos de reconsideración ante la DIAN: 
1. 2-55.6/0582 del 23/07/2025 - Recurso de reposición contra auto inadmisorio N° 2795 del 4/07/2025.
2. 2-55.6/0969 del 05/11/2025 - Recurso de reconsideración contra Resolución N° 608 - 11177 del 26/09/2025.
3. 2-55.6/1199 del 18/12/2025 - Recurso de reposición contra auto inadmisorio N° 107 del 5/12/2025. 
4. Auto 108 del 01/08/2025
5. Auto 109 del 16/01/2026</t>
  </si>
  <si>
    <t> II semestre 2025: 
Se evidencian los recursos de reposición y reconsideración presentados por la Oficina Jurídica de la Universidad del Cauca, ante la DIAN, contra los Autos Inadmisorios N° 2795 del 4/07/2025, N° 608 - 11177 del 26/09/2025 y N° 107 del 5/12/2025, así como las resp
Se evidencian los recursos de reposición y reconsideración presentados por la Oficina Jurídica de la Universidad del Cauca ante la DIAN, en contra de los Autos Inadmisorios N.° 2795 del 4 de julio de 2025, N.° 608-11177 del 26 de septiembre de 2025 y N.° 107 del 5 de diciembre de 2025, así como las respectivas respuestas emitidas por la entidad.
De dichas respuestas se observa que el recurso interpuesto contra el Auto Inadmisorio N.° 2795 del 4 de julio de 2025 fue rechazado por haber sido radicado de manera extemporánea. Por su parte, el recurso presentado contra el Auto Inadmisorio N.° 107 del 5 de diciembre de 2025 fue revocado, admitiéndose el recurso de reposición, el cual hace referencia al Auto Inadmisorio N.° 608-11177 del 26 de septiembre de 2025.
Con base en lo anterior, la OCI otorga un avance del 60% a la actividad, teniendo en cuenta que se presentaron los recursos correspondientes; sin embargo, uno de ellos fue rechazado y no se evidencian gestiones adicionales frente a este. No obstante, se continuará con el seguimiento para verificar la efectividad de la acción de mejora.
Conclusión:
El seguimiento evidencia que la Oficina Jurídica presentó los recursos correspondientes ante la DIAN; no obstante, uno de ellos fue rechazado por extemporáneo y no se registran gestiones posteriores para subsanar esta situación. Aunque se logró la admisión de otro recurso, la efectividad de la acción de mejora es parcial, por lo que se asigna un avance del 50 % y se mantiene el seguimiento.</t>
  </si>
  <si>
    <t>Intereses de mora en servicios públicos vigencia 2024 (BA). Intereses de mora en servicios públicos vigencia 2024 (BA)7 Se evidenciaron pagos por concepto de intereses moratorios generados sobre los servicios públicos de energía y acueducto durante la vigencia 2024, lo que resultó en un daño patrimonial de $1.182.279.</t>
  </si>
  <si>
    <t>Ausencia de gestión oportuna por parte del la División Administrativa y de Servicios para solicitar a las empresas de servicios publicos la expedición de facturación oficial institucional, con el fin de acceder a plazos extendidos de pago y asi evitar la generación de intereses moratorios.</t>
  </si>
  <si>
    <t>Gestionar ante las empresas de servicios públicos la expedicion de facturación oficial institucional, con el fin de acogerse a los plazos establecidos para entidades públicas y prevenir la generación de intereses moratorios.</t>
  </si>
  <si>
    <t>Oficiar a las empresas prestadoras de servicios públicos para la solicitud de ampliación de las fechas de pago establecidas con el fin de garantizar su recepción dentro de los plazos y facilitar la gestión oportuna de los pagos.</t>
  </si>
  <si>
    <r>
      <t>Porcentaje de o</t>
    </r>
    <r>
      <rPr>
        <sz val="11"/>
        <rFont val="Calibri"/>
        <family val="2"/>
      </rPr>
      <t>ficios realizadas</t>
    </r>
  </si>
  <si>
    <t>División Administrativa y de Servicios.
Vicerrectoría Administrativa</t>
  </si>
  <si>
    <t>II semestre 2025:
La División Administrativa y de Servicios mediante oficio 5.4-55.6/009 del 15/01/2026, remitió las siguientes evidencias:
 1. facturas electrónicas que se generaron en el mes de
 septiembre CEO
2. Documento correo solicitud de corrección facturación CEO
3. Respuesta petición recibida el día 24 de septiembre del 2025 ALCANOS
4. Doc. correo Respuesta solicitud prioritaria facturación CEO
5. RTA Radicado 25017135 CEO 15092025
6. Doc. correo Solicitud de corrección en facturación elec. CEO
7. RTA Radicado 25255874 CEO 18092925
8. Doc. correo Solicitud de corrección en facturación elec. CEO
9. Doc. correo Solicitud prioritaria identificación NIT CEO
10. Solicitud reintegro intereses mora EMTEL
11. Documento pantallazos evidencia página
El área de mantenimiento con correo electrónico del 21/01/2026 da alcance al oficio inciail, solicitando ampliación de la actividad hasta el 30/06/2026.</t>
  </si>
  <si>
    <t>II semestre 2025: 
La División Administrativa y de Servicios informó que, además de gestionar lecturas de contadores ante la Compañía Energética de Occidente (CEO) por consumos inconsistentes y cobros elevados, ha oficiado de manera constante a las empresas prestadoras de servicios públicos de Popayán (CEO, Acueducto y Alcantarillado, EMTEL y Alcanos), solicitando la revisión y eliminación de intereses de mora derivados de trámites internos y la aplicación de facturación oficial, logrando avances como la no aplicación de intereses en algunos periodos y la inclusión de la Universidad en esquemas de facturación oficial. La División también señaló la necesidad de continuar fortaleciendo y, en algunos casos, ajustar los procedimientos internos de gestión, validación y pago de servicios públicos, para reducir tiempos de trámite y minimizar la recurrencia de intereses de mora, y advirtió que mientras no se consoliden acuerdos formales y permanentes con todas las empresas prestadoras y no se optimicen integralmente los flujos internos de pago, persiste el riesgo de reincidencia del hallazgo en futuras vigencias.
La Oficina de Control Interno observó que, si bien la División Administrativa y de Servicios ha realizado gestiones ante la Compañía Energética de Occidente (CEO) y demás empresas prestadoras de servicios públicos para la revisión de lecturas, la eliminación de intereses de mora, traslado de medidores y la aplicación de la facturación en modalidad oficial, dichas acciones no han sido completamente efectivas. Aunque se evidencian algunos avances, persiste el riesgo de generación de intereses de mora, por lo que se recomienda fortalecer las estrategias de gestión, como la realización de reuniones presenciales con las empresas, que permitan una atención más oportuna y efectiva.
Además, la OCI ha constatado que continúan presentándose pagos de facturas con intereses de mora, lo que evidencia que el hallazgo persiste. Por lo anterior, la OCI asigna un avance del 30%.
Conclusión: 
La Oficina de Control Interno observó que, aunque la División Administrativa ha gestionado lecturas, eliminación de intereses, traslado de medidores y facturación oficial ante las empresas prestadoras, estas acciones no han sido completamente efectivas. Persisten pagos con intereses de mora, por lo que se recomienda fortalecer la gestión, incluyendo reuniones presenciales.</t>
  </si>
  <si>
    <t>Vigencias Expiradas (D). Durante la vigencia 2024, la Universidad del Cauca efectuó pagos por concepto de vigencias
expiradas por un valor de $4.953.080. Adicionalmente, reporta 191 vigencias expiradas correspondientes al periodo 2018–2023, por $2.903.177.718, aún pendientes de pago.</t>
  </si>
  <si>
    <t>Deficiencias en la gestión administrativa, contractual y de supervisión contractual, y en la liquidación de los contratos por fuera de los términos establecidos en las cláusulas contractuales y manual de contratación de la Universidad, y falta de conciliación de información entre dependencias que permitan depurar la información financiera que reporta la entidad.</t>
  </si>
  <si>
    <t>Establecer acciones para ejecución, pago y/o liberación de las vigencias expiradas, con corte a 2023.</t>
  </si>
  <si>
    <t xml:space="preserve">Realizar gestión y seguimiento a cada una de las vigencias expiradas. </t>
  </si>
  <si>
    <t>Porcentaje de gestiones y seguimientos realizados.</t>
  </si>
  <si>
    <t>Vicerrectores Academico, Administrativo, Investigaciones.</t>
  </si>
  <si>
    <t xml:space="preserve">II semestre 2025: 
Con oficio 4-55.6/1543 del 11/12/2025, la Vicerrectoría Académica remitió los siguientes documentos:
1. Oficio 1044 del 04-09-2025 Dirigido a la División de Gestión Financiera
2. Reiteración de solicitud de información sobre vigencias expiradas – pagos dehonorarios de profesores.
3. Solicitud de información sobre ejecución de actividades - Vigencias Expiradas
 4. Archivo Excel con el seguimiento realizado a cada vigencia. 
La Vicerrectoría Administrativa con oficio 5-55.6/1373 del 24/12/2025, remitió lo siguiente: 
1. AC 052 2025-12-10 Adición presupuestal vigencia expirada AXIOMA
2. AC 053 2025-12-10 Adición presupuestal  vigencia expirada CONSORCIO ONIX 
3. Comprobante de pago electrónico D611-202506772 DE 31.10.2025
4. Comprobante de pago electrónico D611-202508349 DE 17.12.2025
5. Documento movimientos contables D613-2025000663 AXIOMA
6. R-1382 29-10-2025
7. R-1645 16-12-2025
8. R-1646 18-12-2025
Mediante correo electrónico del 21/01/2026, la vicerrectoría Académica solicitó ampliación de la fecha de finalización de la actividad. </t>
  </si>
  <si>
    <t> II semestre 2025:
Se observaron gestiones y seguimiento por parte de la Vicerrectoría Académica a las vigencias expiradas desde la vigencia 2018. Para ello, realizó requerimientos formales a decanaturas, coordinaciones de programa, direcciones de centro y personal de apoyo administrativo, con el fin de recabar información sobre el estado de dichas vigencias, remitiendo a la División de Gestión Financiera un informe parcial en el que se relacionaron 42 vigencias reportadas como pagadas. Posteriormente, se efectuaron nuevos requerimientos orientados a agotar los mecanismos institucionales disponibles para la obtención de información pendiente, incluyendo actividades de verificación, recolección documental, liberación de saldos y trámites de reconocimiento ante el Comité de Conciliación.
No obstante, en la matriz de seguimiento compartida por la Vicerrectoría Académica se evidencian observaciones tales como: “La dependencia informa que no se encontró información ni digital ni física que permita concluir si se realizaron o no los pagos”, lo cual limita la trazabilidad y cierre de algunas vigencias.
Adicionalmente, la Oficina de Control Interno consultó a la División de Gestión Financiera, la cual informó que aún se mantienen saldos registrados como vigencias expiradas. Asimismo, la Vicerrectoría Administrativa señaló haber cancelado las obligaciones y dar cumplimiento a la actividad; sin embargo, la División de Gestión Financiera reportó que persisten vigencias expiradas con saldo pendiente de ejecución.
En consecuencia, la Oficina de Control Interno concluye que, si bien se evidencian gestiones adelantadas por las Vicerrectorías para atender el hallazgo, aún existen vigencias expiradas pendientes de subsanar, por lo que no es posible dar cierre a la actividad. En atención a lo anterior, se determina un avance del 50%, considerando que no se ha demostrado la efectividad total de las acciones implementadas y que el hallazgo persiste.
Conclusión: 
Se evidenciaron gestiones de las Vicerrectorías Académica y Administrativa para el seguimiento de las vigencias expiradas, mediante requerimientos a las dependencias y verificación de información. No obstante, persisten vigencias sin soporte documental y saldos pendientes según la División de Gestión Financiera, por lo que la OCI concluye que el hallazgo persiste y fija un avance del 50%</t>
  </si>
  <si>
    <t xml:space="preserve">Pagos por conciliaciones administrativas (D). Se analizaron pagos realizados por la Universidad del Cauca en la vigencia 2024, por un valor de $2.517.254.019, correspondientes a conciliaciones administrativas. </t>
  </si>
  <si>
    <t>Falta de planeación en los procesos administrativos para expedición del certificado de disponibilidad presupuestal previo a la contratación y la expedición del registro presupuestal.</t>
  </si>
  <si>
    <t xml:space="preserve">
Fortalecer el cumplimiento estricto de los trámites para la ejecución presupuestal previos a la contratación y la activación de medidas disciplinarias cuando se evidencien omisiones</t>
  </si>
  <si>
    <t>Elaborar y establecer mecanismos de divulgacion para que la comunidad universitaria conozca todo el proceso que se requiere para la ejecución presupuestal previos a la contratación para la adquisición de un bien o prestación de un servicio.</t>
  </si>
  <si>
    <t>Porcentaje de mecanismos de divulgación elaborados y establecidos</t>
  </si>
  <si>
    <t>La Vicerrectoría Administrativa, mediante oficio 5-55.6/1359 del 19/12/2025 remitió la siguiente información: 
Matriz de seguimiento PM Internos diligenciada, en la que se incluye el enlace de consulta: https://www.unicauca.edu.co/vicerrectoria-administrativa/contratacion/#abc
Mediante correo electrónico del 22/01/2026, la Vicerrectoría Administrativa remitió las siguientes evidencias: 
Resolución Rectoral N.° 0901 de 2025
Circular Informativa N.° 5-12.2/020 del 29 de octubre de 2025</t>
  </si>
  <si>
    <t> II semestre 2025:
Se evidenció que en el micrositio de la Vicerrectoría Administrativa del portal institucional se creó la sección denominada ABC de la Contratación, en la cual se detallan los documentos, responsabilidades y requisitos exigidos para el proceso de contratación en sus etapas precontractual, contractual y poscontractual. Este mecanismo permite divulgar de manera clara a la comunidad universitaria los lineamientos necesarios para la adecuada ejecución presupuestal previa a la contratación de bienes y servicios. Además, se remitió Resolución Rectoral por la que se establecen los lineamientos y el cronograma para el cierre de los procesos administrativos, presupuestales, de tesorería, contables y de control de bienes de la Unidad N.° 1 – Gestión General y la Unidad N.° 3 – Fondo Pensional de la Universidad del Cauca, para la vigencia fiscal 2025, y circular informativa de Lineamientos Institucionales para la Contratación de Prestación de Servicios – Vigencia 2026.
En consecuencia, se considera cumplida la actividad, otorgándose un avance del 100% y dando cierre a la misma.
Conclusión: 
Se evidenció la creación de la sección ABC de la Contratación en el micrositio de la Vicerrectoría Administrativa, donde se divulgan documentos, responsabilidades y requisitos del proceso contractual en sus etapas precontractual, contractual y poscontractual, permitiendo a la comunidad universitaria conocer los lineamientos para la ejecución presupuestal previa a la contratación. 100%</t>
  </si>
  <si>
    <t xml:space="preserve">Contrato 6.1-17.15/031 de 2024 suministro impresión de libros (D, F). Se evidenciaron deficiencias en la supervisión del contrato No. 6.1-17.15/031 de 2024, al suscribirse el acta de recibo a satisfacción y la liquidación del contrato el 30 de diciembre de 2024, sin haberse verificado el cumplimiento total del objeto contractual. </t>
  </si>
  <si>
    <t>Deficiencias en el ejercicio de la supervisión contractual y en el actuar de la Oficina Jurídica, al certificar el cumplimiento, liquidar y autorizar el pago total del contrato sin haberse verificado el cumplimiento del objeto con la entrega completa de los bienes contratados.</t>
  </si>
  <si>
    <t>Reforzar los controles en la supervisión contractual, garantizando que el acta de recibo y la liquidación se suscriban únicamente tras verificar el cumplimiento integral del objeto</t>
  </si>
  <si>
    <t>Incluir en la designación de supervisores un párrafo que establezca que sus funciones son de estricto cumplimiento, y su omisión puede generar responsabilidades disciplinarias, fiscales y penales, conforme al estatuto de contratación de la Universidad del Cauca.</t>
  </si>
  <si>
    <t>Designación de supervisión con párrafo incluido</t>
  </si>
  <si>
    <t xml:space="preserve">Vicerectoría Administrativa
Vicerrectoría de Investigaciones </t>
  </si>
  <si>
    <t> II semestre 2025: 
Mediante los oficios No. 5.5-22/1117 / 5.5-22/1174 / 5.5-22/1207 / 5.5-22/1203 / 5.5-22/1231 / 5.5-22/925 / 5.5-22/1170 / 5.5-22/1293 / 5.5-22/1354 de 2025 la vicerrectoría administrativa incluyó en la designación de supervisores un párrafo que establezca que sus funciones son de estricto cumplimiento, y su omisión puede generar responsabilidades disciplinarias, fiscales y penales, conforme al estatuto de contratación de la Universidad del Cauca.         Mediante los oficios No. 6.1-22/481 / 6.1-22/ 440 / 6.1-22/441 / 6.1-22/428 / 6.1-22/378 / 6.1-22/387 / 6.1-22/342 / 6.1-22/348 / 6.1-22/333 la vicerrectoría de investigaciones inlcuyó en la designación de supervisores un párrafo que establezca que sus funciones son de estricto cumplimiento, y su omisión puede generar responsabilidades disciplinarias, fiscales y penales, conforme al estatuto de contratación de la Universidad del Cauca..</t>
  </si>
  <si>
    <t> II semestre de 2025:                                                                                                                                                             se subsanaron y se concretaron las acciones de mejora previstas como resultado de los hallazgos encontrados.      Se concluye por parte de la OCI que esta actividad fue realizada y subsanada por completo otrogandose un avance del 100%, no obstante la OCI continuará con el seguimiento para la verificación de la efectividad de la medida implementada.</t>
  </si>
  <si>
    <t xml:space="preserve">Realizar capacitaciones a los supervisores </t>
  </si>
  <si>
    <t> II semestre de 2025:                                                                                                                                                                                 Mediante oficio No. 2.1.1-55.6/458 de 6 de noviembre de 2025 la Vicerrectoría de Investigaciones emitió el cronograma de capacitaciones para los supervisores de la división de Gestión de la investigación.                                                                                                                                                                                     Mediante el oficio No. 2.1.1-55.6/459 de 6 de noviembre de 2025 la vicerrectoría de investigaciones emitió el cronograma para la capacitación para los supervisores de la división de articulación con el entorno.                                                                                                                                                                                                         La vicerrectoría administrativa por su parte remitió las siguientes evidencias: PE-GS-2.2.1 FOR 24 Listado de asistencia a evento convocado el día 21 de octubre en las instalaciones de la Facultad de Ciencias Humanas y sociales.                                                                                         PE-GS-2.2.1 FOR 24 Listado de asistencia a evento convocado el día 16 de septiembre en las instalaciones de la Facultad de Ciencias Humanas y sociales</t>
  </si>
  <si>
    <t> II semestre de 2025:                                                                                                                                                                                                                                      Mediante los oficios 2.1.1-55.6/458 de 6 de noviembre de 2025, 2.1.1-55.6/459 de 6 de noviembre de 2025 la vicerrectoría de investigaciones adjuntó los cronogramas de capacitaciones para el personal en temas de gestión documental y supervisión de contratos, así mismo la vicerrectoría administrativa adjuntó los formatos de asistencia a eventos institucionales convocados para las fechas de 16 de septiembre y 10 de octubre de 2025 respectivamente, para el ciclo de capacitaciones para supervisores de contratación para el personal de la Universidad. En ese entendido la OCI entiende y concluye que se subsana de manera parcial las acciones de mejora, con esto, se otorga un cumplimento del 50% toda vez que aún no se ha cerrado el proceso de mejora por completo, en este entendido, la OCI mantendra el seguimiento para la comprobación de la efectividad de la acción tomada.
Conclusión: 
La OCI concluye que se han avanzado parcialmente en las acciones de mejora relacionadas con el ciclo de capacitaciones para supervisores de contratación, evidenciando el cumplimiento de algunas actividades. No obstante, al no haberse cerrado completamente el proceso de mejora, se otorga un avance del 50 % y se mantendrá seguimiento para verificar la efectividad de la acción.</t>
  </si>
  <si>
    <t>Suministro impresión de libros contrato 6.1-17.15/027 de 2024 (F, D). En el contrato de suministro No. 6.1-17.15/027 de 2024, suscrito por la Universidad del Cauca, se evidenciaron deficiencias en el ejercicio de la supervisión contractual, toda vez que se autorizó el pago total del contrato por valor de $65.000.000 sin verificar el cumplimiento efectivo del objeto contractual.</t>
  </si>
  <si>
    <t>Deficiencias en las funciones de la supervisión del contrato, de la oficina jurídica y del área financiera que autorizo los pagos, sin el cumplimiento del objeto contractual y permitir actuaciones administrativas con anterioridad a la suscripción del contrato y posterioridad a la liquidación del contrato.</t>
  </si>
  <si>
    <t>  II semestre 2025: 
Mediante los oficios No. 5.5-22/1117 / 5.5-22/1174 / 5.5-22/1207 / 5.5-22/1203 / 5.5-22/1231 / 5.5-22/925 / 5.5-22/1170 / 5.5-22/1293 / 5.5-22/1354 de 2025 la vicerrectoría administrativa incluyó en la designación de supervisores un párrafo que establezca que sus funciones son de estricto cumplimiento, y su omisión puede generar responsabilidades disciplinarias, fiscales y penales, conforme al estatuto de contratación de la Universidad del Cauca.         Mediante los oficios No. 6.1-22/481 / 6.1-22/ 440 / 6.1-22/441 / 6.1-22/428 / 6.1-22/378 / 6.1-22/387 / 6.1-22/342 / 6.1-22/348 / 6.1-22/333 la vicerrectoría de investigaciones inlcuyó en la designación de supervisores un párrafo que establezca que sus funciones son de estricto cumplimiento, y su omisión puede generar responsabilidades disciplinarias, fiscales y penales, conforme al estatuto de contratación de la Universidad del Cauca..</t>
  </si>
  <si>
    <t>II semestre de 2025                                                                                                                                                                                                                                                                                                                                                                             Mediante oficios No.  2.1.1-55.6/459 del 6/11/2025. y 
 2.1.1-55.6/458   del  6/11/2025, la vicerrectoría  de investigaciones participó en capacitación convocada por Secretaría General - Área de Gestión Documental, en temas de gestión documental, que incluyó los deberes de supervisiores respecto a los tipos documentales propios de sus funciones.                                                                                                                                                                                               La vicerrectoría administrativa por su parte remitió las siguientes evidencias: PE-GS-2.2.1 FOR 24 Listado de asistencia a evento convocado el día 21 de octubre en las instalaciones de la Facultad de Ciencias Humanas y sociales.                                                                                         PE-GS-2.2.1 FOR 24 Listado de asistencia a evento convocado el día 16 de septiembre en las instalaciones de la Facultad de Ciencias Humanas y sociales</t>
  </si>
  <si>
    <t>Contrato de suministro. 6.1-17.15/011 de 2024 (D). En el contrato de suministro. 6.1-17.15/011 de 2024, suscrito el 3 de mayo de 2024 se evidenciaron deficiencias en la supervisión por cuanto certificó la entrega de la totalidad de los libros dentro del plazo contractual</t>
  </si>
  <si>
    <t>  II semestre 2025: 
Mediante los oficios No. 5.5-22/1117 / 5.5-22/1174 / 5.5-22/1207 / 5.5-22/1203 / 5.5-22/1231 / 5.5-22/925 / 5.5-22/1170 / 5.5-22/1293 / 5.5-22/1354 de 2025 la vicerrectoría administrativa incluyó en la designación de supervisores un párrafo que establezca que sus funciones son de estricto cumplimiento, y su omisión puede generar responsabilidades disciplinarias, fiscales y penales, conforme al estatuto de contratación de la Universidad del Cauca.                                                                                                                                                                                   Mediante los oficios No. 6.1-22/481 / 6.1-22/ 440 / 6.1-22/441 / 6.1-22/428 / 6.1-22/378 / 6.1-22/387 / 6.1-22/342 / 6.1-22/348 / 6.1-22/333 la vicerrectoría de investigaciones incluyó en la designación de supervisores un párrafo que establezca que sus funciones son de estricto cumplimiento, y su omisión puede generar responsabilidades disciplinarias, fiscales y penales, conforme al estatuto de contratación de la Universidad del Cauca.</t>
  </si>
  <si>
    <t>II semestre de 2025                                                                                                                                                                                                                                                                                                                                                                             Mediante oficios No.  2.1.1-55.6/459 del 6/11/2025. y 
 2.1.1-55.6/458   del  6/11/2025, la vicerrectoría  de investigaciones participó en capacitación convocada por Secretaría General - Área de Gestión Documental, en temas de gestión documental, que incluyó los deberes de supervisiores respecto a los tipos documentales propios de sus funciones.                                                                                                                                                                                               La vicerrectoría administrativa por su parte remitió las siguientes evidencias: PE-GS-2.2.1 FOR 24 Listado de asistencia a evento convocado el día 21 de octubre en las instalaciones de la Facultad de Ciencias Humanas y sociales.                                                                                         PE-GS-2.2.1 FOR 24 Listado de asistencia a evento convocado el día 16 de septiembre en las instalaciones de la Facultad de Ciencias Humanas y sociales </t>
  </si>
  <si>
    <t>Contrato de suministro No. 5.5-17.15/017 de 2024 (D). La Universidad del Cauca no realizó la ampliación formal del objeto contractual del Contrato de Suministro No. 5.5-17.15/017 de 2024, a pesar de haber incorporado actividades no contempladas en el objeto inicialmente pactado.</t>
  </si>
  <si>
    <t>Deficiencias en las etapas de planeación y ejecución contractual, lo que genera una discordancia entre las actividades realmente ejecutadas y las obligaciones contractualmente establecidas, lo que representa un riesgo para la adecuada supervisión y trazabilidad del proceso contractual.</t>
  </si>
  <si>
    <t>Fortalecer las competencias del área de contratación.</t>
  </si>
  <si>
    <t>Realizar capacitación al área de contratación.</t>
  </si>
  <si>
    <t>Capacitación realizada</t>
  </si>
  <si>
    <t>Vicerrectoría Administrativa
Area de contratación</t>
  </si>
  <si>
    <t xml:space="preserve"> II semestre de 2025: La vicerrectoría adminsitrativa mediante actas de asistencia a eventos institucionales PE-GS-2.2.1-FOR 24 de fechas de 13 y 14 de noviembre de 2025 respectivamente, anexa la participación de los profesionales del área de contratación en el evento MESA TÉCNICA – EQUIPOS JURÍDICOS VICERRECTORÍAS ADMINISTRATIVAS Sistema Universitario Estatal - SUE. como parte del ciclo de capacitaciones </t>
  </si>
  <si>
    <t> II semestre de 2025:                                                                                                                                                       La vicerrectoría administrativa allega actas de asistencia a eventos institucionales PE-GS-2.2.1-FOR 24 con fechas de 13 y 14 de noviembre de 2025 donde se constata la participación de los profesionales del equipo de contratación al evento MESA TECNICA - EQUIPOS JURÍDICOS VICERRECTORÍAS ADMINISTRATIVAS - sistema universitario estatal - SUE, como parte del ciclo de capacitaciones, en este entendido la OCI entiende y concluye que se subsana de manera completa la acción de mejora, con lo cual se le otorga una calificación del 100%, dando por concluída la acción de mejora.
Conclusión: 
La OCI concluye que, con la participación de los profesionales del equipo de contratación en el evento MESA TÉCNICA - SUE, como parte del ciclo de capacitaciones, se ha subsanado de manera completa la acción de mejora, otorgando un cumplimiento del 100 % y dando por finalizada la acción de mejora, con evidencias que respaldan la asistencia.</t>
  </si>
  <si>
    <t>Conformación del Expediente Contractual (OI). En la verificación de los expedientes contractuales se evidenciaron deficiencias en la gestión archivística y documental de la Universidad dado que los expedientes presentan omisiones que comprometen su integridad, dificultan su verificación y seguimiento, y afectan la trazabilidad del proceso contractual.</t>
  </si>
  <si>
    <t>Deficiencias en el manejo de la documentación que conforma los expedientes contractuales, lo cual impide una evaluación integral y oportuna de los mismos.</t>
  </si>
  <si>
    <t>Fortalecer la gestión documental de los procesos contractuales, asegurando su integridad y  completitud en todas sus fases, conforme a la normativa archivística vigente.</t>
  </si>
  <si>
    <t>Revisar y realizar el flujo de información archivistico integral de los expedientes contractuales</t>
  </si>
  <si>
    <t>Modelado del flujo de información elaborado.</t>
  </si>
  <si>
    <t>Vicerrectoría Administrativa
VRI
Secretaria General
Unidad de Salud</t>
  </si>
  <si>
    <t xml:space="preserve">II semestre de 2025:                                                                                                                                                                                                                                                              Mediante documento PDF la Vicerrectoría Administrativa y demás dependencias mencionadas allegan la siguiente acción de mejora: Modelado de flujo de información proceoso de archivo. </t>
  </si>
  <si>
    <t>II semestre de 2025:                                                                                                          Mediante documento en fomrato PDF, la Vicerrectoría Administrativa, allegó el modelado de flujo de información para el proceso de Archivo, la cual debe ser adoptada por la VRI, Secretaría General y la Unidad de Salud, con lo que la OCI considera que se subsana el hallazgo y se otorga la calificación de 100% cerrando la observación.</t>
  </si>
  <si>
    <t xml:space="preserve">
Fortalecer la gestión documental de los procesos contractuales, asegurando su integridad y  completitud en todas sus fases, conforme a la normativa archivística vigente.</t>
  </si>
  <si>
    <t>Vicerrectoría Administrativa
Vicerrecoria de Investigaciones
Unidad de Salud</t>
  </si>
  <si>
    <t xml:space="preserve">II semestre de 2025:                                                                                                                                                                                                                                                                                                                                                Mediante oficio No. 2.1.1-55.6/459 del 6/11/2025. la vicerrectoría  de investigaciones participó en capacitación convocada por Secretaría General - Área de Gestión Documental, en temas de gestión documental, que incluyó los deberes de supervisiores respecto a los tipos documentales propios de sus funciones.                                                                                                                                                                                               La vicerrectoría administrativa por su parte remitió las siguientes evidencias: PE-GS-2.2.1 FOR 24 Listado de asistencia a evento convocado el día 21 de octubre en las instalaciones de la Facultad de Ciencias Humanas y sociales.                                                                                         PE-GS-2.2.1 FOR 24 Listado de asistencia a evento convocado el día 16 de septiembre en las instalaciones de la Facultad de Ciencias Humanas y sociales 
y Oficio 2.1.1-55.6/458  del  6/11/2025 </t>
  </si>
  <si>
    <t> II semestre de 2025:                                                                                                                 Mediante los oficios 2.1.1-55.6/458 de 6 de noviembre de 2025, 2.1.1-55.6/459 de 6 de noviembre de 2025 la vicerrectoría de investigaciones adjuntó los cronogramas de capacitaciones para el personal en temas de gestión documental y supervisión de contratos, así mismo la vicerrectoría administrativa adjuntó los formatos de asistencia a eventos institucionales convocados para las fechas de 16 de septiembre y 10 de octubre de 2025 respectivamente, para el ciclo de capacitaciones para supervisores de contratación para el personal de la Universidad. En ese entendido la OCI entiende y concluye que se subsana de manera parcial las acciones de mejora, con esto, se otorga un cumplimento del 50% toda vez que aún no se ha cerrado el proceso de mejora por completo, en este entendido, la OCI mantendra el seguimiento para la comprobación de la efectividad de la acción tomada
Conclusión: 
La OCI concluye que, con los cronogramas de capacitaciones y la participación del personal en el ciclo de supervisores de contratación, se subsanan parcialmente las acciones de mejora. Al no haberse cerrado completamente el proceso, se otorga un cumplimiento del 50 % y se mantendrá seguimiento para verificar la efectividad de la acción.</t>
  </si>
  <si>
    <t>Emitir circular dirigida a los supervisores contractuales, recordando su obligación de entregar las carpetas contractuales completas conforme al Estatuto de Contratación y las TRD vigentes, reiterando el deber del supervisor de garantizar la integridad, completitud y oportunidad de la documentación generada en todas las fases del proceso, asegurando su organización y entrega</t>
  </si>
  <si>
    <t xml:space="preserve">Circular emitida </t>
  </si>
  <si>
    <t xml:space="preserve">II semestre de 2025:                                                                                                                                                                                                                                                                                      Mediante circular No. 5-12.1/0017 de 14 de agosto de 2025, la vicerrectoría administrativa invita a los supervisores contractuales, recordando su obligación de entregar las carpetas contractuales completas conforme al Estatuto de Contratación y las TRD vigentes, reiterando el deber del supervisor de garantizar la integridad, completitud y oportunidad de la documentación generada en todas las fases del proceso, asegurando su organización y entrega.                                                                                                                                                                                                                                                                                                              </t>
  </si>
  <si>
    <t> II semestre de 2025: La OCI constató que se socializó la circular informativa No. 5-12.1/0017 instando a los supervisores contractuales a recordar su obligación de entregar las carpetas contractuales completas conforme al Estatuto de Contratación y las TRD vigentes, reiterando el deber del supervisor de garantizar la integridad, completitud y oportunidad de la documentación generada en todas las fases del proceso, asegurando su organización y entrega. En ese entendido la OCI considera que se subsanó el hallazgo y le otorga una calificación de 100%
Conclusión: 
La OCI constató que la circular informativa No. 5-12.1/0017 recordó a los supervisores contractuales su obligación de entregar las carpetas contractuales completas y garantizar la integridad, organización y oportunidad de la documentación en todas las fases del proceso, por lo que se considera subsanado el hallazgo, otorgando un cumplimiento del 100%.</t>
  </si>
  <si>
    <t>Mayor cantidad de obra pagada contrato No. 5.5-31.4/007 de 2023 (BA). En el Contrato de Obra No. 5.5-31.4/007 de 2023, suscrito para la construcción, rehabilitación y mantenimiento del cerramiento institucional de predios de la Universidad del Cauca, se evidenció que la interventoría autorizó el pago de 5,10 metros lineales de cerramiento por $4.554.200,  no fueron ejecutados.</t>
  </si>
  <si>
    <t>Deficiencias en la labor de interventoría y la supervisión en el control y cuantificación de cantidades reales de obra ejecutadas, lo que generó un pago doble por concepto del tramo del cerramiento, y un presunto detrimento al patrimonio público por $4.554.200</t>
  </si>
  <si>
    <t xml:space="preserve">Reforzar el cumplimiento de las funciones de supervisión e interventoría </t>
  </si>
  <si>
    <t>Oficiar a la interventoría/supervisión de contratos de obra sobre la importancia en la verificación de la información registrada en las memorias de cantidades de las actas de pago parcial/final, a fin de que evidencien las cantidades realmente ejecutadas, y se indique que  su omisión puede generar responsabilidades disciplinarias, fiscales y penales.</t>
  </si>
  <si>
    <t>Oficios comunicados a los supervisores e interventores</t>
  </si>
  <si>
    <t>Ordenadores del gasto y Supervisores</t>
  </si>
  <si>
    <t xml:space="preserve">II semestre de 2025
Por medio de oficio con fecha de 18 de diciembre de 2025 remitido a los señores: Víctor Bocanegra, director técnico de Berakah ingeniería SAS, Diego López, Coordinador Técnico de Berakah ingeniería SAS, Deiby Fabián Zambrano Supervisor. Donde se habla de la importancia en la verificación de la información registrada en las memorias de cantidades de las actas de pago parcial/final, a fin de que evidencien las cantidades realmente ejecutadas, y se indique que su omisión puede generar responsabilidades disciplinarias, fiscales y penales.
Por medio del oficio con fecha de 20 de enero de 2025, remitido a los señores Hector Guerrero Quintero, representante legal de Consorcio interventores 2025, donde se habla de la importancia en la verificación de la información registrada en las memorias de cantidades de las actas de pago parcial/final, a fin de que evidencien las cantidades realmente ejecutadas, y se indique que su omisión puede generar responsabilidades disciplinarias, fiscales y penales.
Por medio de oficio de 9 de septiembre de 2025, remitido al señor Jose Luís Rios Fuentes, representante legal de Edificar Colombia de ingeniería SAS, donde se expone la importancia en la verificación de la información registrada en las memorias de cantidades de las actas de pago parcial/final, a fin de que evidencien las cantidades realmente ejecutadas, y se indique que su omisión puede generar responsabilidades disciplinarias, fiscales y penales.
</t>
  </si>
  <si>
    <t> II semestre de 2025
Por medio de oficio con fecha de 18 de diciembre de 2025 remitido a los señores: Víctor Bocanegra, director técnico de Berakah ingeniería SAS, Diego López, Coordinador Técnico de Berakah ingeniería SAS, Deiby Fabián Zambrano Supervisor. Donde se habla de la importancia en la verificación de la información registrada en las memorias de cantidades de las actas de pago parcial/final, a fin de que evidencien las cantidades realmente ejecutadas, y se indique que su omisión puede generar responsabilidades disciplinarias, fiscales y penales.
Por medio del oficio con fecha de 20 de enero de 2025, remitido a los señores Hector Guerrero Quintero, representante legal de Consorcio interventores 2025, donde se habla de la importancia en la verificación de la información registrada en las memorias de cantidades de las actas de pago parcial/final, a fin de que evidencien las cantidades realmente ejecutadas, y se indique que su omisión puede generar responsabilidades disciplinarias, fiscales y penales.
Por medio de oficio de 9 de septiembre de 2025, remitido al señor Jose Luís Rios Fuentes, representante legal de Edificar Colombia de ingeniería SAS, donde se expone la importancia en la verificación de la información registrada en las memorias de cantidades de las actas de pago parcial/final, a fin de que evidencien las cantidades realmente ejecutadas, y se indique que su omisión puede generar responsabilidades disciplinarias, fiscales y penales. Por tanto, la OCI constata el envío de los oficios y evidencia que se instó a los ordenadores del gasto y supervisores dentro de la ventana de tiempo para corregir el hallazgo, en este entendido la OCI encuentra subsanado esta acción de mejora al 100% cerrando esta observación.
Conclusión: 
La OCI constató que mediante oficios se instruyó a los supervisores y representantes legales de los contratistas sobre la verificación de las memorias de cantidades en las actas de pago parcial y final, indicando que su omisión puede generar responsabilidades. Con ello se considera subsanada la acción de mejora, otorgando un cumplimiento del 100 %.</t>
  </si>
  <si>
    <t>Facultad de Ingenieria Civil, Equipo proyecto de investigación CDT Vial, Vicerrectoria de Investigaciones, Vicerrectoria Academica, Director del Centro  de Desarrollo Tecnologico para la Innovación de la Infraestructura vial</t>
  </si>
  <si>
    <t>INFORME ACTUACIÓN ESPECIAL DE FISCALIZACIÓN TRANSVERSAL CIENCIA TECNOLOGÍA E INNOVACIÓN, TRANSPORTE Y
EDUCACIÓN CAT_2331_2025 CGR-GITM-REGALÍAS No.060 DICIEMBRE DE 2025</t>
  </si>
  <si>
    <t>PLANEACIÓN, EJECUCIÓN,
PUESTA EN MARCHA Y
SOSTENIBILIDAD DEL PROYECTO
BPIN 2018000100167
“CONFORMACIÓN DE UN CENTRO
DE DESARROLLO TECNOLÓGICO
PARA LA INNOVACIÓN DE LA
INFRAESTRUCTURA VIAL EN EL
DEPARTAMENTO DEL CAUCA”</t>
  </si>
  <si>
    <t>Incumplimiento por parte de la entidad ejecutora, respecto del cumplimiento integral del objeto del proyecto, referente a incumplimiento en la planeación, ejecución, puesta en marcha y sostenibilidad del mismo, tales irregularidades contravienen los principios de planeación, eficiencia, eficacia y economía</t>
  </si>
  <si>
    <t>Realizar los trámites necesarios para la creación del Centro de Desarrollo Tecnológico para la Innovación de la Infraestructura vial (CDT VIAL) al interior de la Universidad del Cauca</t>
  </si>
  <si>
    <t>Presentar propuesta de creación del Centro de Desarrollo Tecnológico para la Innovación de la Infraestructura vial</t>
  </si>
  <si>
    <t>Facultad de Ingenieria Civil
Equipo proyecto de investigación CDT Vial
Vicerrectoria de Investigaciones</t>
  </si>
  <si>
    <t>Presentar ante el Consejo Superior,  la propuesta de creación del Centro de desarrollo Tecnológico para la Innovación de la Infraestructura vial</t>
  </si>
  <si>
    <t>Propuesta presentada ante consejo superior</t>
  </si>
  <si>
    <t>Asignar el talento humano requerido para operar los equipos y prestar los servicios establecidos en el marco del proyecto CDT Vial</t>
  </si>
  <si>
    <t>Porcentaje de Personal asignado</t>
  </si>
  <si>
    <t>Facultad de Ingenieria Civil
Equipo proyecto de investigación CDT Vial
Vicerrectoria de Investigaciones
Vicerrectoria Academica</t>
  </si>
  <si>
    <t>Implementar un modelo de negocio estrategico que permita lograr la sostenibilidad financiera del Centro de Desarrollo Tecnologico para la Innovación de la Infraestructura vial</t>
  </si>
  <si>
    <t>Definir e implementar el  modelo de negocio</t>
  </si>
  <si>
    <t xml:space="preserve">Modelo de negocio definido  e implementado </t>
  </si>
  <si>
    <t>Director del Centro  de Desarrollo Tecnologico para la Innovación de la Infraestructura vial</t>
  </si>
  <si>
    <t xml:space="preserve">Gestionar  la certificación  de los servicios a prestar por el Centro de Desarrollo Tecnológico para la Innovación de la Infraestructura vial (CDT VIAL) ante un organismo de acreditación </t>
  </si>
  <si>
    <t>Realizar los trámites necesarios para la acreditación de los ensayos de laboratorio ante el organismo de acreditación</t>
  </si>
  <si>
    <t>Documentos radicados ante el organismo de acreditación</t>
  </si>
  <si>
    <t>Director del Centro  de Desarrollo Tecnologico para la Innovación de la Infraestructura vial
Vicerrectoria de Investigación</t>
  </si>
  <si>
    <t>Impulsar el tramite de reconocimiento ante Minciencias del Centro de Desarrollo Tecnológico para la Innovación de la Infraestructura vial (CDT VIAL) como actor del SNCTI.</t>
  </si>
  <si>
    <t>Gestionar ante Minciencias el tramite de reconocimiento del Centro de Desarrollo Tecnológico para la Innovación de la Infraestructura vial (CDT VIAL) como actor del SNCTI</t>
  </si>
  <si>
    <t>Porcentaje Gestiones de trámite realizadas</t>
  </si>
  <si>
    <t>Director del Centro  de Desarrollo Tecnologico para la Innovación de la Infraestructura vial
Vicerrector de Investigaciones</t>
  </si>
  <si>
    <t>Nº</t>
  </si>
  <si>
    <t>Año</t>
  </si>
  <si>
    <t>Proceso Responsable</t>
  </si>
  <si>
    <t>Dependencia Responsable</t>
  </si>
  <si>
    <t>Plan de Mejoramiento</t>
  </si>
  <si>
    <t>Fecha de Inicio</t>
  </si>
  <si>
    <t>Fecha Vencimiento</t>
  </si>
  <si>
    <t>Porcentaje de Avance 2025-2</t>
  </si>
  <si>
    <t>Porcentaje de Cumplimiento 2025-2</t>
  </si>
  <si>
    <t>Efectividad 2025-2</t>
  </si>
  <si>
    <t>Fecha último seguimiento</t>
  </si>
  <si>
    <t>Estado</t>
  </si>
  <si>
    <t>Observación</t>
  </si>
  <si>
    <t>Cierre oficial</t>
  </si>
  <si>
    <t>Responsable
del Seguimiento</t>
  </si>
  <si>
    <t>Gestión Académica</t>
  </si>
  <si>
    <t>Posgrados</t>
  </si>
  <si>
    <t>Isabel</t>
  </si>
  <si>
    <t>Unidad de Salud</t>
  </si>
  <si>
    <t>-</t>
  </si>
  <si>
    <t xml:space="preserve">Este plan fue reformulado, teniendo en cuenta las observaciones del Derecho de petición. </t>
  </si>
  <si>
    <t>Gestión Administrativa y Financiera</t>
  </si>
  <si>
    <t>División de Gestión del Talento Humano</t>
  </si>
  <si>
    <t>Talento Humano 2022</t>
  </si>
  <si>
    <t>SGSST</t>
  </si>
  <si>
    <t>Vicerrectoría Administrativa -División de Gestión Financiera- DARCA</t>
  </si>
  <si>
    <t>Matrícula Financiera</t>
  </si>
  <si>
    <t xml:space="preserve">La actividad pendiente del plan se reformuló y se incluyó en "planes DARCA" </t>
  </si>
  <si>
    <t>División de Gestión Financiera - OPDI</t>
  </si>
  <si>
    <t>Legalización avances</t>
  </si>
  <si>
    <t>30/03/2022</t>
  </si>
  <si>
    <t>Gestión de Cultura y Bienestar</t>
  </si>
  <si>
    <t xml:space="preserve">Bienestar Universitario </t>
  </si>
  <si>
    <t>30/06/2023</t>
  </si>
  <si>
    <t xml:space="preserve">Division de Gestion de Salud Iintegral y Desarrollo Humano </t>
  </si>
  <si>
    <t xml:space="preserve">Reliquidacion Matricula </t>
  </si>
  <si>
    <t>15/11/2023</t>
  </si>
  <si>
    <t>El 15/07/2025 se decidió que el seguimiento lo realizan Olga y Adriana</t>
  </si>
  <si>
    <t xml:space="preserve">Olga Camacho y Adriana </t>
  </si>
  <si>
    <t xml:space="preserve">Transporte </t>
  </si>
  <si>
    <t>El seguimiento lo realizaron Olga y Adriana</t>
  </si>
  <si>
    <t xml:space="preserve">Dora Chavez y Adriana </t>
  </si>
  <si>
    <t>Archivo Histórico</t>
  </si>
  <si>
    <t xml:space="preserve">Archivo Histórico </t>
  </si>
  <si>
    <t>Archivo histórico</t>
  </si>
  <si>
    <t>No se realizó en 2025</t>
  </si>
  <si>
    <t>Olga Lucía Camacho</t>
  </si>
  <si>
    <t>Gestión de Facultades y Programas Académicos</t>
  </si>
  <si>
    <t>Centro de Regionalización</t>
  </si>
  <si>
    <t>Regionalización</t>
  </si>
  <si>
    <t>Seguimiento lo realizó Steven</t>
  </si>
  <si>
    <t xml:space="preserve">Doris Muñoz </t>
  </si>
  <si>
    <t>Planes Académica</t>
  </si>
  <si>
    <t>Dora Chavez, Isabel</t>
  </si>
  <si>
    <t>Profesor invitado</t>
  </si>
  <si>
    <t>Adriana Tello, Isabel</t>
  </si>
  <si>
    <t>Gestión de recursos tecnológicos</t>
  </si>
  <si>
    <t>PETI</t>
  </si>
  <si>
    <t>Seguimiento Doris</t>
  </si>
  <si>
    <t>División de Admisiones Registro y Contro Académico</t>
  </si>
  <si>
    <t>Planes DARCA</t>
  </si>
  <si>
    <t>Gestión de la Investigación</t>
  </si>
  <si>
    <t>Vicerrectoría de Investigaciones</t>
  </si>
  <si>
    <t>Proyectos internos VRI</t>
  </si>
  <si>
    <t>Plan de mejoramiento reformulado, mantuvo la fecha de inicio inicial.</t>
  </si>
  <si>
    <t>Mabel y Doris</t>
  </si>
  <si>
    <t>Control Interno Contable U2</t>
  </si>
  <si>
    <t>Plan de mejoramiento formulado para reemplazar el anterior, ya que se realizó una nueva evaluación
primer seguimiento con corte a 31 de diciembre del 2025</t>
  </si>
  <si>
    <t xml:space="preserve">División de Gestión Financiera </t>
  </si>
  <si>
    <t>Control Interno Contable U1</t>
  </si>
  <si>
    <t>Profesores Temporales</t>
  </si>
  <si>
    <t>Se suscribió con fecha 17/06/2025, su primer seguimiento se va a realizar con corte a 31 de diciembre del 2025</t>
  </si>
  <si>
    <t>Doris y Dora</t>
  </si>
  <si>
    <t xml:space="preserve">Actos Administrativos </t>
  </si>
  <si>
    <t xml:space="preserve">Oficina Jurídica </t>
  </si>
  <si>
    <t>Formulación</t>
  </si>
  <si>
    <t>Se encuentra en Formulación desde 2023, corresponde a una evaluación e informe de 2023</t>
  </si>
  <si>
    <t>Gestión de la Dirección</t>
  </si>
  <si>
    <t>Secretaría General</t>
  </si>
  <si>
    <t>PQR</t>
  </si>
  <si>
    <t>Se encuentra en formulación, corresponde a un seguimiento e informe del 2024</t>
  </si>
  <si>
    <t>DARCA</t>
  </si>
  <si>
    <t>Procedimiento de admisiones</t>
  </si>
  <si>
    <t>Olga y Adriana</t>
  </si>
  <si>
    <t>Universidad del Cauca</t>
  </si>
  <si>
    <t>Auditoría financiera CGR 2020</t>
  </si>
  <si>
    <t>Auditoría financiera CGR 2021</t>
  </si>
  <si>
    <t>Auditoría financiera CGR 2023</t>
  </si>
  <si>
    <t>Auditoría financiera CGR 2024</t>
  </si>
  <si>
    <t>Rangos de  Calificación de los Avances  en el  Cumplimiento</t>
  </si>
  <si>
    <t xml:space="preserve"> Satisfactorio</t>
  </si>
  <si>
    <t>80% - 100%</t>
  </si>
  <si>
    <t>Aceptable</t>
  </si>
  <si>
    <t>50% - 79%</t>
  </si>
  <si>
    <t>Inaceptable</t>
  </si>
  <si>
    <t>30% -49%</t>
  </si>
  <si>
    <t>Crìtico</t>
  </si>
  <si>
    <t>0% y 29%</t>
  </si>
  <si>
    <t>N°</t>
  </si>
  <si>
    <t>PM</t>
  </si>
  <si>
    <t>Responsable</t>
  </si>
  <si>
    <t xml:space="preserve">% Avance por Actividad </t>
  </si>
  <si>
    <t>Incumplidos</t>
  </si>
  <si>
    <t>Total Actividades</t>
  </si>
  <si>
    <t xml:space="preserve">Porcentaje de avance total por plan </t>
  </si>
  <si>
    <t>% de avance &lt;100%</t>
  </si>
  <si>
    <t>% de avance Satisfactorio 100%</t>
  </si>
  <si>
    <t>No. Actividades avance &lt;90%</t>
  </si>
  <si>
    <t>No. Actividades con avance &lt;100% e incumplidas</t>
  </si>
  <si>
    <t>No. Actividades con avance &gt;=90% Y cumplidas</t>
  </si>
  <si>
    <t xml:space="preserve">Nombre del enlace en los procesos </t>
  </si>
  <si>
    <t>Oficio solicitud información 2025-2</t>
  </si>
  <si>
    <t>Oficio de actividades pendientes PM activos</t>
  </si>
  <si>
    <t>Oficio de respuesta por responsables planes</t>
  </si>
  <si>
    <t>Fecha límite de recepción</t>
  </si>
  <si>
    <t>100-80</t>
  </si>
  <si>
    <t>79-50</t>
  </si>
  <si>
    <t>49-30</t>
  </si>
  <si>
    <t>29-0</t>
  </si>
  <si>
    <t>Dic-23</t>
  </si>
  <si>
    <t>Dic-24</t>
  </si>
  <si>
    <t>Dic-25</t>
  </si>
  <si>
    <t>fquiroz@unicauca.edu.co</t>
  </si>
  <si>
    <t>2.6-27.13/017 del 21/01/2026
2.6-27.13/038 del 02/02/2026</t>
  </si>
  <si>
    <t>Correo del 03 de febrero del 2026 informal sin TRD</t>
  </si>
  <si>
    <t>Talento Humano Unisalud</t>
  </si>
  <si>
    <t>2.6-27.13/10 del 16/01/2026</t>
  </si>
  <si>
    <t>N/A</t>
  </si>
  <si>
    <t>Adriana Patricia Benavides Tabares
adrianabenavides@unicauca.edu.co</t>
  </si>
  <si>
    <t>2.6-27.13/14 del 16/01/2026</t>
  </si>
  <si>
    <t>2-55.6/0895 del 22/10/2025</t>
  </si>
  <si>
    <t>Correo electrónico del 21/01/2026
5.1-55.6/028 del 23/01/2026</t>
  </si>
  <si>
    <t xml:space="preserve">Alejandra María Plaza Pérez
alejandraplaza@unicauca.edu.co 
saludocu@unicauca.edu.co </t>
  </si>
  <si>
    <t>2.6-27.13/13 del 16/01/2026</t>
  </si>
  <si>
    <t>2-55.6/0896 del 22/10/2025</t>
  </si>
  <si>
    <t>5.1.4-55.6/010 del 27/01/2026</t>
  </si>
  <si>
    <t>Vicerrectoría  Administrativa- División Financiera</t>
  </si>
  <si>
    <t>Mabel</t>
  </si>
  <si>
    <t xml:space="preserve">No se realizó solicitud porque los documentos se encuentran publicados </t>
  </si>
  <si>
    <t>Legalización Avances</t>
  </si>
  <si>
    <t>División de Gestión Financiera</t>
  </si>
  <si>
    <t>Maayann Liseth Moriones Ruiz 
lmoriones@unicauca.edu.co</t>
  </si>
  <si>
    <t>2.6-27.13/06 del 16/01/2026
2.6-27.13/08 del 16/01/2026</t>
  </si>
  <si>
    <t>2-55.6/0891 del 22/10/2025
2-55.6/0897 del 22/10/2025</t>
  </si>
  <si>
    <t>5-55.6/0064 del 26/01/2026
5.2-55.6/0037 del 22/01/2026</t>
  </si>
  <si>
    <t>Bienestar Universitario</t>
  </si>
  <si>
    <t>Francisco Javier Valencia Castillo
fjvalencia@unicauca.edu.co</t>
  </si>
  <si>
    <t>2.6-27.13/07 del 16/01/2026</t>
  </si>
  <si>
    <t>2-55.6/0892 del 22/10/2025</t>
  </si>
  <si>
    <t>7.2-55.6/012 del 24/01/2026</t>
  </si>
  <si>
    <t xml:space="preserve">Reliquidación Matricula </t>
  </si>
  <si>
    <t>Yenny Catalina Zarama Ruiz
saludintegral@unicauca.edu.co
Francisco Javier Valencia Castillo
fjvalencia@unicauca.edu.co</t>
  </si>
  <si>
    <t>Área Seguridad</t>
  </si>
  <si>
    <t>areamovilsegura@unicauca.edu.co
dimarc@unicauca.edu.co
carlosquintin@unicauca.edu.co</t>
  </si>
  <si>
    <t>5.4.4-55.6/015 del 28/01/2026</t>
  </si>
  <si>
    <t>Olga</t>
  </si>
  <si>
    <t xml:space="preserve">Para el semestre no se realizó seguimiento </t>
  </si>
  <si>
    <t>Steven</t>
  </si>
  <si>
    <t>María Camila del Mar Bolaños Ardila
mariacamilabolanos@unicauca.edu.co</t>
  </si>
  <si>
    <t>2.6-27.13/05 del 16/01/2026</t>
  </si>
  <si>
    <t>2-55.6/0899 del 22/10/2025</t>
  </si>
  <si>
    <t>Correo electrónico del 21/01/2026</t>
  </si>
  <si>
    <t xml:space="preserve">Planes académica </t>
  </si>
  <si>
    <t>Dora, Isabel</t>
  </si>
  <si>
    <t>juridicoviceacad@unicauca.edu.co</t>
  </si>
  <si>
    <t>2.6-27.13/02 del 16/01/2026</t>
  </si>
  <si>
    <t>2-55.6/0893 del 22/10/2025</t>
  </si>
  <si>
    <t>4-55.6/ 063 del 23/01/2026</t>
  </si>
  <si>
    <t>Adriana, Isabel</t>
  </si>
  <si>
    <t>juridicoviceacad@unicauca.edu.co 
 pagosviceacad@unicauca.edu.co
profesoresinvitados@unicauca.edu.co</t>
  </si>
  <si>
    <t>2.6-27.13/11 del 16/01/2026</t>
  </si>
  <si>
    <t>4-55.6/037 del 20/01/2026 
Correo electrónico del 23/01/2026</t>
  </si>
  <si>
    <t>Natalia Montoya
nataliamontoya@unicauca.edu.co</t>
  </si>
  <si>
    <t>2.6-27.13/04 del 16/01/2026</t>
  </si>
  <si>
    <t>2-55.6/0900 del 22/10/2025</t>
  </si>
  <si>
    <t>5.3-55.6/019 del 23/01/2026</t>
  </si>
  <si>
    <t>franjavieche@unicauca.edu.co 
slcolina@unicauca.edu.co</t>
  </si>
  <si>
    <t>2.6-27.13/09 del 16/01/2026</t>
  </si>
  <si>
    <t>2-55.6/0898 del 22/10/2025</t>
  </si>
  <si>
    <t>4.2-55/025 del 22/01/2026</t>
  </si>
  <si>
    <t>2-55.6/0901 del 22/10/2025</t>
  </si>
  <si>
    <t>Wilson Alfredo Benavides Rosero
wbenavides@unicauca.edu.co</t>
  </si>
  <si>
    <t>2.6-27.13/438 del 16/12/2025
2.6-27.13/06 del 16/01/2026</t>
  </si>
  <si>
    <t>2-55.6/0897 del 22/10/2025</t>
  </si>
  <si>
    <t>5.4.5-27.1/065 del 22/12/2025
5.2-55.6/0064 del 30/01/2026</t>
  </si>
  <si>
    <t xml:space="preserve">Vicerrectoría de Investigaciones </t>
  </si>
  <si>
    <t>Diego Erikson Huamán Canencio
diegohc@unicauca.edu.co</t>
  </si>
  <si>
    <t>2.6-27.13/03 del 16/01/2026</t>
  </si>
  <si>
    <t>2-55.6/0894 del 22/10/2025</t>
  </si>
  <si>
    <t>6.1-55.6/079 del 26/01/2026</t>
  </si>
  <si>
    <t xml:space="preserve">Doris, Dora </t>
  </si>
  <si>
    <t>2.6-27.13/12 del 16/01/2026</t>
  </si>
  <si>
    <t>4-55.6/ 053 del 22/01/2026</t>
  </si>
  <si>
    <t>Actos Administrartivos VACAD</t>
  </si>
  <si>
    <t>dianaximena@unicauca.edu.co</t>
  </si>
  <si>
    <t>2.6-27.13/015 del 19/01/2026</t>
  </si>
  <si>
    <t>4-31/619 del 17/12/2025
correo del 22/01/2026
4-55.6/ 054 del 22/01/2026</t>
  </si>
  <si>
    <t xml:space="preserve">quejasreclamos@unicauca.edu.co
lcastellanos@unicauca.edu.co </t>
  </si>
  <si>
    <t>2.6-43.13/289 del 02/09/2025 (Se solicita la formulación)</t>
  </si>
  <si>
    <t>2-55.6/2226   del 09/09/2025
2.1-55.6/3616 del 09/09/2025 Envian propuesta</t>
  </si>
  <si>
    <t>slcolina@unicauca.edu.co
dagudelo@unicauca.edu.co</t>
  </si>
  <si>
    <t>2.6-27.13/401 del 24/11/2025 se solicita formulación)
2.6-27.13/28 del 23/01/2025 (Réplicas de la OCI)</t>
  </si>
  <si>
    <t xml:space="preserve">Oficios sin N° de oficio de DARCA
16/01/2025 (Propuesta)
03/02/2026 (PM reformulado) </t>
  </si>
  <si>
    <t>BALANCE GENERAL</t>
  </si>
  <si>
    <t>VIGENCIA</t>
  </si>
  <si>
    <t xml:space="preserve">Numero de Hallazgos </t>
  </si>
  <si>
    <t>Sobresaliente
80% - 100%</t>
  </si>
  <si>
    <t>Aceptable 
50% - 79%</t>
  </si>
  <si>
    <t>Inaceptable 30% - 49%</t>
  </si>
  <si>
    <t>Critico 
&lt;30</t>
  </si>
  <si>
    <t>Total Activas</t>
  </si>
  <si>
    <t>% Activas Cumplidas</t>
  </si>
  <si>
    <t>Promedio DIC 2022-2</t>
  </si>
  <si>
    <t>Promedio JUN 2023-1</t>
  </si>
  <si>
    <t>Promedio DIC 2023-2</t>
  </si>
  <si>
    <t>Promedio JUN 2024-1</t>
  </si>
  <si>
    <t>Promedio DIC 2024-2</t>
  </si>
  <si>
    <t>Promedio JUN 2025-1</t>
  </si>
  <si>
    <t>Promedio DIC 2025-2</t>
  </si>
  <si>
    <t>Auditoría 2020</t>
  </si>
  <si>
    <t>Auditoría 2021</t>
  </si>
  <si>
    <t>Auditoría 2023</t>
  </si>
  <si>
    <t>Auditoría 2024</t>
  </si>
  <si>
    <t>Auditoría 2025 Regalías</t>
  </si>
  <si>
    <t>Total</t>
  </si>
  <si>
    <t>Dependencia</t>
  </si>
  <si>
    <t xml:space="preserve">Oficio información estado PM </t>
  </si>
  <si>
    <t>Oficio recepción información - hasta el 10/12/2025</t>
  </si>
  <si>
    <t>Envío a OPDI</t>
  </si>
  <si>
    <t>Certificado envío</t>
  </si>
  <si>
    <t xml:space="preserve">Vicerrectoría Administrativa </t>
  </si>
  <si>
    <t>2.6-27.13/315 del 24/09/2025</t>
  </si>
  <si>
    <t>2.6-27.13/409 del 28/11/2025</t>
  </si>
  <si>
    <t>5-55.6/1359 del 19/12/2025
5-51/1644 del 22/12/2025
5-51/1656 del 23/12/2025
5-55.6/1373 del 24/12/2025</t>
  </si>
  <si>
    <t>Oficio 2.6-43.14/025 del 22/01/2026</t>
  </si>
  <si>
    <t>Consecutivo 7631156162025-12-31 del 22/01/2026</t>
  </si>
  <si>
    <t>2.6-27.13/316 del 24/09/2025</t>
  </si>
  <si>
    <t>2.6-27.13/410 del 28/11/2025</t>
  </si>
  <si>
    <t>5.2-55.6/0764 del 22/12/2025
5.2-55.6/0036 del 21/01/2026</t>
  </si>
  <si>
    <t>VRI</t>
  </si>
  <si>
    <t>2.6-27.13/318 del 24/09/2025</t>
  </si>
  <si>
    <t>2.6-27.13/411 del 28/11/2025</t>
  </si>
  <si>
    <t>6.1-55.6/905 del 09/12/2025</t>
  </si>
  <si>
    <t>VICEACAD</t>
  </si>
  <si>
    <t>2.6-27.13/317 del 24/09/2025</t>
  </si>
  <si>
    <t>2.6-27.13/412 del 28/11/2025</t>
  </si>
  <si>
    <t>4-55.6/1543 del 11/12/2025</t>
  </si>
  <si>
    <t>Jurídica</t>
  </si>
  <si>
    <t>2.6-27.13/319 del 24/09/2025</t>
  </si>
  <si>
    <t>2.6-27.13/413 del 28/11/2025</t>
  </si>
  <si>
    <t>Correo electrónico del 24/12/2025</t>
  </si>
  <si>
    <t>Salud</t>
  </si>
  <si>
    <t>2.6-27.13/414 del 28/11/2025</t>
  </si>
  <si>
    <t>División Administrativa y de Servicios</t>
  </si>
  <si>
    <t>2.6-27.13/440 del 19/12/2025</t>
  </si>
  <si>
    <t>5.4-55.6/009 del 15/01/2026</t>
  </si>
  <si>
    <t>Promedio Jun 2025-1</t>
  </si>
  <si>
    <t>Promedio Dic  2025-2</t>
  </si>
  <si>
    <t>Promedio Plan</t>
  </si>
  <si>
    <t xml:space="preserve">PLANES DE MEJORAMIENTO EN EJECUCIÓN </t>
  </si>
  <si>
    <t xml:space="preserve">Plan de Mejoramiento </t>
  </si>
  <si>
    <t>Fecha de Seguimiento</t>
  </si>
  <si>
    <t xml:space="preserve">Responsable seguimiento </t>
  </si>
  <si>
    <t xml:space="preserve">Convenciones </t>
  </si>
  <si>
    <t>Evaluación al Procedimiento de Cesión de Bienes a Titulo Gratuito</t>
  </si>
  <si>
    <t>Kevin - Deysi Potosí</t>
  </si>
  <si>
    <t>Incluir avances reportados en el PM CGR</t>
  </si>
  <si>
    <t>Sin seguimiento</t>
  </si>
  <si>
    <t>La Aplicación del Acuerdo No.  085 de 2008</t>
  </si>
  <si>
    <t xml:space="preserve">Deysi Potosí - Olga Lucía </t>
  </si>
  <si>
    <t>Pendiente otro informe de seguimiento</t>
  </si>
  <si>
    <t xml:space="preserve">Realizado </t>
  </si>
  <si>
    <t>Movilidad y Seguridad</t>
  </si>
  <si>
    <t xml:space="preserve">Diego Huaman - Kevin </t>
  </si>
  <si>
    <t xml:space="preserve">Revisar avance reportado por Maribel y programar seguimiento. </t>
  </si>
  <si>
    <t>Pendiente consolidar y articular información</t>
  </si>
  <si>
    <t>Procesos Disciplinarios</t>
  </si>
  <si>
    <t>Miguel Ángel</t>
  </si>
  <si>
    <t>Monitorías</t>
  </si>
  <si>
    <t>Plan de Compras</t>
  </si>
  <si>
    <t xml:space="preserve">Kevin - Olga Lucía - Deysi </t>
  </si>
  <si>
    <t>Año Sabático</t>
  </si>
  <si>
    <t>03/09 - 07/09/2018</t>
  </si>
  <si>
    <t>Miguel Ángel - Kevin Robinson</t>
  </si>
  <si>
    <t>Pendiente oficio seguimiento</t>
  </si>
  <si>
    <t>CGR 2014-2015</t>
  </si>
  <si>
    <t>Kevin - Olga Lucía</t>
  </si>
  <si>
    <t>Asistencial Unidad de Salud</t>
  </si>
  <si>
    <t xml:space="preserve">Comisión de estudios </t>
  </si>
  <si>
    <t xml:space="preserve">Miguel Ángel y María Luisa </t>
  </si>
  <si>
    <t>PQRSF</t>
  </si>
  <si>
    <t xml:space="preserve">Posgrados </t>
  </si>
  <si>
    <t>12 y 13 09/2018</t>
  </si>
  <si>
    <t xml:space="preserve">Miguel Ángel - María Luisa </t>
  </si>
  <si>
    <t>Ekogui</t>
  </si>
  <si>
    <t xml:space="preserve">Miguel Ángel </t>
  </si>
  <si>
    <t>Control Interno Contable</t>
  </si>
  <si>
    <t xml:space="preserve">Alexander Certuche </t>
  </si>
  <si>
    <t xml:space="preserve">Pendiente reporte de Alexander basado en el informe del ICI Contable. </t>
  </si>
  <si>
    <t xml:space="preserve">PLANES DE MEJORAMIENTO EN FORMULACIÓN </t>
  </si>
  <si>
    <t xml:space="preserve">Pendientes suscripción </t>
  </si>
  <si>
    <t xml:space="preserve">Responsable OCI </t>
  </si>
  <si>
    <t xml:space="preserve">Vicerrectoría Cultura y Bienestar </t>
  </si>
  <si>
    <t xml:space="preserve">Kevin Robinson y Deysi Potosí </t>
  </si>
  <si>
    <t xml:space="preserve">Deysi Potosí y Diego Huaman  </t>
  </si>
  <si>
    <t>Comisiones Académicas</t>
  </si>
  <si>
    <t xml:space="preserve">Vicerrectoría Académica </t>
  </si>
  <si>
    <t>Miguel Ángel - María Luisa</t>
  </si>
  <si>
    <t>Evaluación Docente</t>
  </si>
  <si>
    <t>Selección Docentes</t>
  </si>
  <si>
    <t xml:space="preserve">Contratación </t>
  </si>
  <si>
    <t>Transporte</t>
  </si>
  <si>
    <t xml:space="preserve">Alexander y Olga Lucía </t>
  </si>
  <si>
    <t xml:space="preserve">Fecha </t>
  </si>
  <si>
    <t>Hora</t>
  </si>
  <si>
    <t>Kevin – Diego</t>
  </si>
  <si>
    <t>12/11/2019</t>
  </si>
  <si>
    <t xml:space="preserve">Observación </t>
  </si>
  <si>
    <t>Comisión estudios
Evaluación docente
Selección docente
Posgrados</t>
  </si>
  <si>
    <t>Miguel - Diego</t>
  </si>
  <si>
    <t>Monitorias</t>
  </si>
  <si>
    <t xml:space="preserve">Diego </t>
  </si>
  <si>
    <t xml:space="preserve">Oficio 2.6-52.18/113 del 06/03/2019. </t>
  </si>
  <si>
    <t>eKogui - comisión estudio</t>
  </si>
  <si>
    <t>Miguel</t>
  </si>
  <si>
    <t>Unidad de Salud y TH</t>
  </si>
  <si>
    <t>Deysi - Miguel</t>
  </si>
  <si>
    <r>
      <t xml:space="preserve">Se hará seguimiento sin la formulación, sobre cada hallazgo. Vencido plazo de formulación 31/10/2019.  </t>
    </r>
    <r>
      <rPr>
        <b/>
        <sz val="10"/>
        <rFont val="Arial"/>
        <family val="2"/>
      </rPr>
      <t xml:space="preserve">Miguel enviar nota. </t>
    </r>
  </si>
  <si>
    <t>Centro de Posgrados.</t>
  </si>
  <si>
    <t xml:space="preserve">El 12/11/2019 remitirán propuesta a OCI. </t>
  </si>
  <si>
    <t xml:space="preserve">Control interno contable </t>
  </si>
  <si>
    <t xml:space="preserve">Camilo - Deysi </t>
  </si>
  <si>
    <t>Oficina Jurídica</t>
  </si>
  <si>
    <t xml:space="preserve">Miguel - </t>
  </si>
  <si>
    <t xml:space="preserve">2.6-52.18/439 del 22/10/2019 último requerimiento sin respuesta de formulación PM. </t>
  </si>
  <si>
    <t>Presupuesto</t>
  </si>
  <si>
    <t xml:space="preserve">Deysi - Camilo </t>
  </si>
  <si>
    <t>5.</t>
  </si>
  <si>
    <t>Estimulos económicos</t>
  </si>
  <si>
    <t xml:space="preserve">Viceacadémica </t>
  </si>
  <si>
    <t xml:space="preserve">El 12/11/2019 la OCI asesorará en la metodología de formulación. </t>
  </si>
  <si>
    <t>Contratación</t>
  </si>
  <si>
    <t xml:space="preserve"> Kevin - Diego</t>
  </si>
  <si>
    <t xml:space="preserve">Se otorgó plazo hasta el 01/11/2019. </t>
  </si>
  <si>
    <t xml:space="preserve">Disciplinarios. </t>
  </si>
  <si>
    <t>Kevin - Diego</t>
  </si>
  <si>
    <t>Estampillas</t>
  </si>
  <si>
    <t xml:space="preserve">Camilo </t>
  </si>
  <si>
    <t xml:space="preserve">Se envío para formulación. </t>
  </si>
  <si>
    <t xml:space="preserve">PDI. </t>
  </si>
  <si>
    <t>Olga - Deysi - Diego</t>
  </si>
  <si>
    <t>PAA</t>
  </si>
  <si>
    <t xml:space="preserve">Vicerrectoría Administrativa. </t>
  </si>
  <si>
    <t>Acreditación programas académicos</t>
  </si>
  <si>
    <t xml:space="preserve">Diego - Kevin </t>
  </si>
  <si>
    <t>Cafeterías</t>
  </si>
  <si>
    <t xml:space="preserve">Salud Integral </t>
  </si>
  <si>
    <t xml:space="preserve">Kevin </t>
  </si>
  <si>
    <t xml:space="preserve">Último requerimiento oficio 2.6-52.18/446 del 29/10/2019. </t>
  </si>
  <si>
    <t>Kevin</t>
  </si>
  <si>
    <t>Kevin - Olga</t>
  </si>
  <si>
    <t>correo electrónico del 21/01/2026</t>
  </si>
  <si>
    <t>2.6-27.13/017 del 19/01/2026</t>
  </si>
  <si>
    <t xml:space="preserve">La Vicerrectoría de Cultura y Biesntar con oficio 7.1-55.6/035 con fecha de radicado 03/02/2026, solicitó ampliación de la fecha determinación hasta fianles del 2026-1 de las actividades filas 7, 8 y 9, relacionadas con el A.S. 030 de 2015.
Con oficio 7.1-55.6/043 del 06/02/2026 la Vicerrectoría de Cultura y Bienestar solicitó ampliación hasta finales de noviembre del 2026 de algunas actividades del plan. </t>
  </si>
  <si>
    <t xml:space="preserve">Formar auditores en SGSSTpara la realización de la auditoría anual
</t>
  </si>
  <si>
    <t xml:space="preserve">Para el semestre 2025-1
En las evidencias:
ARTÍCULO SEGUNDO. Del procedimiento para el reconocimiento de honorarios a profesores invitados en programas de pregrado: se establece los criterios mínimos desde el jefe de departamento y decanatura y un máximo de horas por actividad que es de 240 horas.
ARTÍCULO TERCERO. Procedimiento para el reconocimiento de honorarios de actividades de docencia en programas de posgrado: se establece los criterios mínimos desde la coordinación del programa y decanatura, y un máximo de horas por actividad que es de 240 horas.
ARTÍCULO CUARTO. Procedimiento para el reconocimiento de honorarios de actividades de docencia en actividades de extensión: se establece los criterios mínimos desde la dependencia encargada y un máximo de horas por actividad que es de 240 horas.
ARTÍCULO QUINTO. Documentos para reconocimiento de honorarios del profesor invitado: se los criterios de documentación y anexos para el reconocimiento de honorarios, para entes nacionales, extranjeros, afiliación ARL, convalidación del título académico.
La OCI concluye que se tiene en cuenta los criterios mínimos para las solicitudes por las dependencias, igualmente,en el programa Lvmen se encuentra la lista de chequeo y el procedimiento.
</t>
  </si>
  <si>
    <t>Rezago</t>
  </si>
  <si>
    <t>La actividad presenta efectividad del 83%, por: 
1. Promedio eficacia y eficiencia 50%: La actividad alcanzó el 100% de avance, sin embargo, incumplió con el tiempo de finalización programado.
2. Gestión del 100%:  Se actualizó el procedimiento PA-GA-5-PR-2 Financiación de Derechos de Matrícula y Complementarios en cuanto a objetivo, alcance, actividades, controles y responsables
3. Impacto del 100%: Recientemente se evidenciaron las mejoras sugeridas por la OCI, y se encuentra actualizado con versión 6 del 5/03/2025, para lo cual se realizó la revisión y modelado BPMN.</t>
  </si>
  <si>
    <t>2023- 1: El procedimiento contiene algunos criterios (Descuentos) para la liquidación de matrícula financiera, sin embargo, se hace necesario la consolidación de los demás criterios.
Con el procedimiento presentado se otorga un avance del 40%. 
2023-2: DARCA no remitió evidencias de avance. 
2024 - 1: No se presentaron evidencias de avance. 
2024 - II: No se presentaron evidencias de avance. 
II semestre 2025: 
Esta actividad fue reformulada, e incluida en el plan de mejoramiento "PLANES DARCA"</t>
  </si>
  <si>
    <t xml:space="preserve">II semestre 2025: 
No se mide la efectividad, ya que esta actividad se encuentra en ejecución en el plan de mejora "PLANES DARCA"
</t>
  </si>
  <si>
    <t xml:space="preserve">La actividad presenta efectividad del 67%, por: 
1. Promedio eficacia y eficiencia: La actividad se cumplió en 100%, fuera del tiempo programado.
2. Gestión del 80%: El procedimiento se actualizó y se encuentra publicado en LVMEN, con versión 6 del 07/03/2025.
3. Impacto del 70%: Se evidencian algunos ajustes de acuerdo a lo sugerido por la OCI, sin embargo, se quedan pendientes algunas mejoras, ejemplo: 
Algunos responsables no pertenecen a la Planta de personal, incumpliendo lo estipulado en el procedimiento para elaboración y control de documentos, entre otros. 
El documento menciona el anexo A. modelado BPMN, sin embargo no se evidencia su publicación. 
No se observan lineamientos en donde se indique que se debe publicar este documento. </t>
  </si>
  <si>
    <t xml:space="preserve">La actividad presenta efectividad del 63%, por: 
1. Promedio eficacia y eficiencia 68%: La actividad se cumplió en 100%, fuera del tiempo programado.
2. Gestión del 80%: Se actualizó el procedimiento con versión 5 del 10/06/2022, sin embargo, requiere algunos ajustes. 
Impacto del 40%: El procedimiento  PA-GA-5.2-PR-5 no se ajusta a los criterios establecidos en el Procedimiento PE-GS-2.2.1-PR-1- Elaboración y control de documentos, en cuanto a la definición del objetivo, alcance y actividades y controles, así: 
1. El alcance no se relaciona con las actividades del planear. 
2. El punto de control no guarda relación con la actividad, entre otras.
En el II semestre de 2025 se evidenció que pese a que se realizó actualización del procedimiento, mantiene las observaciones realizadas por la OCI. 
Tener en cuenta que el Centro de Gestión de la Calidad y de la Acreditación Institucional no se están realizando las verificaciones de los documentos enviados por los procesos, ya que estos no cumplen con los lineamientos dispuestos por el centro. 
Se mantiene el porcentaje de efectividad. </t>
  </si>
  <si>
    <t>Circular informativa para el servicio de transporte 5.4-22.1/1432 del 24/05/2022. Enfásis en la aplicación de la política como referente en los documentos que emite el Área de Seguridad, Control y Movilidad. Legalidad.
Puntualidad: Reuniones mensuales, pero sin enfasis en este eje. Se va hacer el análisis sobre la necesidad de viabilizar horas extras.
Seguridad: A través de herramientas.
Criterios para mantenimiento preventivo de los vehiculos. Revisar ejecución del cronograma de mantenimiento.  Para el descanso y mantenimiento de los vehículos se prevé una programación, no obstante, las negativas de las solicitudes deben orientarse desde las políticas y estrategias del Área.
El coordinador del Área solicitó a a dirección apoyar la aplicación de las políticas y protocolos para la prestación del servicio de transporte. Se cuenta informe del panorama del Área de Transporte.
Se realizó asesoría Facultad de Ciencias de la Salud Acta 5.4.4-12.1/1667 del 14/06/2022. 
II semestre de 2025:
Con oficio No. 5.4.4-55.6/015 el 28/01/2026, el Área de  de Seguridad, Control y Movilidad envía la siguiente información:
Descripción de avances por el proceso:
Se está trabajando en la actualización de la política de movilidad, se adjunta documento (Evidencia I) 
Evidencia presentada por el proceso 
Documento PA-GA-5.4.4-OD 2 Política operacional Trasnsporte V2 
Avance propuesto por el proceso:
El proceso no propone porcentaje de avance</t>
  </si>
  <si>
    <t xml:space="preserve">
Corte noviembre 2020: La política se encuentra diseñada y se solicitó al Centro de Gestión de la Calidad y Acreditación institucional su formalización y publicación en el programa Lvmen.
II semesre 2025
Se evalúa efectividad</t>
  </si>
  <si>
    <t xml:space="preserve">Para el semestre 2025-1, 
Elaboran y ajustan la política de operación del Área de seguridad, Control y
Movilidad,  y las actividades que se
desligan como es la formalización, socialización, implementación y verificación,
se indica por la fuente auditada se continua   con la
Política de Operación de Transporte, PA-GA-5.4.4-PT-1, Versión 1 del 12/12/2019,
se continua la misma versión publicada en la página Institucional, no obstante
se indica la fuente auditada  que esta
trabajando en su actualización.
II semestre de 2025.
La OCI verificó el documento publicado en el programa Lvmen y observó: 
Al ingresar a pestala correspondiente al Aréa de "Gestión de la seguridad y movidad" aparece un link denominado PA-GA-5.4.4-OD 2 Política operacional Trasnsporte V1, al ingresar al documento se tiene el documento codificado Código: PA-GA-5.4.4-PT-1 "Política de Operación de Transporte ", Versión 1 con fecha de actualización 12/12/2019. lo que refleja diferencias en la codificación del mencionado documento.
La política se encuentra en proceso de modificación y de actualización, por lo que aún in evidencia de socialización de la política a los interesados
Teniendo en cuenta que el proceso trabaja en la modificación y actualización de la política, la OCI recomendó al Área que esta actividad se realice, separando los lineamientos estratégicos de los procedimientos operativos, incorporando una declaración formal de política, mejorando la redacción y organización del documento y actualizando la información y referencias normativas; adicionalmente, se hace necesario definir indicadores de gestión que permitan medir de manera objetiva el grado de implementación y cumplimiento de la política, evaluando aspectos como oportunidad, eficiencia, seguridad vial, mantenimiento preventivo y satisfacción del usuario, con el fin de fortalecer el seguimiento, la toma de decisiones y la eficacia del control interno, entre otras; igualmente, se recomienda no incluir en la política datos específicos del parque automotor con el que cuenta la Universidad, dado que la salida o ingreso de vehículos implicaría la necesidad de modificar nuevamente el documento, por lo que dicha información debe gestionarse en un anexo técnico o en un inventario operativo actualizado de manera independiente.Igualmente se reomendó no describir los vehículos que hacen parte del parque automotor, de manera específica (marca del vehículo, placas, etc), debido a que los vehículos son suceptibles de cambio lo que conlleva a que sea modificada la política. 
</t>
  </si>
  <si>
    <t>Con oficio 5.4.4.52.5/2324 del 16/11/2022 el Área de Seguridad, Control y Movilidad remitió los avances del Plan de Mejoramiento, refiriendo los documentos tendientes a la publicación de la Política de Operación de Transporte, la cual se encuentra publicada en el Programa Lvmen del Sistema de Gestión de la Calidad.
La OCI asigna avance del 100%
II Semestre de 2025
Se evalúa la efectividad</t>
  </si>
  <si>
    <t>Con oficio 5.4.4.52.5/2324 del 16/11/2022 el Área de Seguridad, Control y Movilidad remitió los avances del Plan de Mejoramiento, refiriendo los registros de socialización de la Política de Operación de Transporte.
La OCI asigna avance del 100%. 
II Semestre de 2025
Se evalúa la efectividad</t>
  </si>
  <si>
    <r>
      <rPr>
        <b/>
        <sz val="11"/>
        <rFont val="Arial"/>
        <family val="2"/>
      </rPr>
      <t xml:space="preserve">Efectividad del 63%
</t>
    </r>
    <r>
      <rPr>
        <sz val="11"/>
        <rFont val="Arial"/>
        <family val="2"/>
      </rPr>
      <t xml:space="preserve">
</t>
    </r>
    <r>
      <rPr>
        <b/>
        <sz val="11"/>
        <rFont val="Arial"/>
        <family val="2"/>
      </rPr>
      <t>Gestión del 80%:</t>
    </r>
    <r>
      <rPr>
        <sz val="11"/>
        <rFont val="Arial"/>
        <family val="2"/>
      </rPr>
      <t xml:space="preserve"> Se verifico el diseño, la formalización, la implementación, las socializaciones y la verificación semestral de la política de operación mediante la evidencia reportada en el drive compartido por parte del Área de Seguridad, Control y Movilidad y mediante evidencias físicas reportadas in situ el 8 de agosto de 2023, como el formato PA-GA-5.4.4 FOR4 en su versión 3 “solicitud de préstamo de vehículos” o evidencias de sesiones de trabajo en el área para socializar la política de operación.
Se recomienda hacer énfasis en las estadísticas específicas, no están compiladas, para que sean un posible insumo en la toma de decisiones.
La gestión del proyecto de grado para la implementación del software, aplicativo Sistema Integrado Área de Transporte - SIAT. tiene como próposito  la mejora continua, la comundidad universitaria realizará sus solicitudes digitalmente.
</t>
    </r>
    <r>
      <rPr>
        <b/>
        <sz val="11"/>
        <rFont val="Arial"/>
        <family val="2"/>
      </rPr>
      <t>Impacto del 60%:</t>
    </r>
    <r>
      <rPr>
        <sz val="11"/>
        <rFont val="Arial"/>
        <family val="2"/>
      </rPr>
      <t xml:space="preserve"> Sin evidencia de socialización de la política a los interesados para la vigencia 2023 y 2024, la ultima socialización a los funcionarios se realizó el 17/05/2022, acta 5.4.4-1.56/1366. (visita in situ del 02/08/2024)
II Semestre de 2025
La política se encuentra en proceso de modificación y de actualización, por lo que aún in evidencia de socialización de la política a los interesados
Teniendo en cuenta que el proceso trabaja en la modificación y actualización de la política, la OCI recomendó al Área que esta actividad se realice, separando los lineamientos estratégicos de los procedimientos operativos, incorporando una declaración formal de política, mejorando la redacción y organización del documento y actualizando la información y referencias normativas; adicionalmente, se hace necesario definir indicadores de gestión que permitan medir de manera objetiva el grado de implementación y cumplimiento de la política, evaluando aspectos como oportunidad, eficiencia, seguridad vial, mantenimiento preventivo y satisfacción del usuario, con el fin de fortalecer el seguimiento, la toma de decisiones y la eficacia del control interno, entre otras; igualmente, se recomienda no incluir en la política datos específicos del parque automotor con el que cuenta la Universidad, dado que la salida o ingreso de vehículos implicaría la necesidad de modificar nuevamente el documento, por lo que dicha información debe gestionarse en un anexo técnico o en un inventario operativo actualizado de manera independiente.Igualmente se reomendó no describir los vehículos que hacen parte del parque automotor, de manera específica (marca del vehículo, placas, etc), debido a que los vehículos son suceptibles de cambio lo que conlleva a que sea modificada la política.</t>
    </r>
  </si>
  <si>
    <t>Con oficio 5.4.4.52.5/2324 del 16/11/2022 el Área de Seguridad, Control y Movilidad remitió los avances del Plan de Mejoramiento, refiriendo los registros de implementación de la Política visible en la programación y desarrollo de servicios.
La OCI asigna avance del 100%. 
II Semestre de 2025
Se evalúa la efectividad</t>
  </si>
  <si>
    <t>Con oficio 5.4.4.52.5/2324 del 16/11/2022 el Área de Seguridad, Control y Movilidad remitió los avances del Plan de Mejoramiento, refiriendo los registros de socialización de la Política de Operación de Transporte.
La OCI asigna avance del 100%.
Recomendación: Continuar los espacios de socialización de la Política de Operación, con miras a lograr su interiorización e implementación integral
II Semestre de 2025
Se evalúa la efectividad</t>
  </si>
  <si>
    <r>
      <rPr>
        <b/>
        <sz val="11"/>
        <rFont val="Arial"/>
        <family val="2"/>
      </rPr>
      <t xml:space="preserve">Efectividad del 63%
</t>
    </r>
    <r>
      <rPr>
        <sz val="11"/>
        <rFont val="Arial"/>
        <family val="2"/>
      </rPr>
      <t xml:space="preserve">
</t>
    </r>
    <r>
      <rPr>
        <b/>
        <sz val="11"/>
        <rFont val="Arial"/>
        <family val="2"/>
      </rPr>
      <t xml:space="preserve">
</t>
    </r>
    <r>
      <rPr>
        <sz val="11"/>
        <rFont val="Arial"/>
        <family val="2"/>
      </rPr>
      <t>II Semestre de 2025
La política se encuentra en proceso de modificación y de actualización, por lo que aún in evidencia de socialización de la política a los interesados
Teniendo en cuenta que el proceso trabaja en la modificación y actualización de la política, la OCI recomendó al Área que esta actividad se realice, separando los lineamientos estratégicos de los procedimientos operativos, incorporando una declaración formal de política, mejorando la redacción y organización del documento y actualizando la información y referencias normativas; adicionalmente, se hace necesario definir indicadores de gestión que permitan medir de manera objetiva el grado de implementación y cumplimiento de la política, evaluando aspectos como oportunidad, eficiencia, seguridad vial, mantenimiento preventivo y satisfacción del usuario, con el fin de fortalecer el seguimiento, la toma de decisiones y la eficacia del control interno, entre otras; igualmente, se recomienda no incluir en la política datos específicos del parque automotor con el que cuenta la Universidad, dado que la salida o ingreso de vehículos implicaría la necesidad de modificar nuevamente el documento, por lo que dicha información debe gestionarse en un anexo técnico o en un inventario operativo actualizado de manera independiente.Igualmente se reomendó no describir los vehículos que hacen parte del parque automotor, de manera específica (marca del vehículo, placas, etc), debido a que los vehículos son suceptibles de cambio lo que conlleva a que sea modificada la política.
De otra parte, se recomendó a la dependencia fortalecer los ejercicios de autoevaluación institucional asociados al Modelo Estándar de Control Interno – MECI y al Modelo Integrado de Planeación y Gestión – MIPG, entendidos como las actividades internas mediante las cuales la entidad revisa, valora y determina el nivel de avance, madurez y efectividad de los controles, procesos y capacidades institucionales que soportan la implementación de la política evaluada. Esto permitirá identificar oportunamente brechas, riesgos y oportunidades de mejora, así como orientar acciones correctivas y preventivas que garanticen el cumplimiento de los objetivos establecidos y la sostenibilidad de los resultados.</t>
    </r>
  </si>
  <si>
    <t>Para semestre 2025-1
En cuanto a la actualización de los procedimientos de servicio de transporte, se evidencia oficio 5.4.4-55.6/402 18/07/2025, asunto: actualización y baja de formatos, al centro de gestión de la calidad. 
La OCI verifica en el programa LVMEN, la actualización de los procedimientos.
II Semestre de 2025
Se evalúa la efectividad</t>
  </si>
  <si>
    <t>I Semestre 2025
Se adelantan las actualizaciones de los procedimientos: 
PA-GA-5.4.4-FOR4 Orden de viaje V4 21-07-2025
PA-GA-5.4.4-FOR5 Solicitud de Mantenimiento del Vehículo, V3 21 21-07-2025
PA-GA-5.4.4-FOR7 Reporte de Novedades durante el servicio V1 21-07-2025
PA-GA-5.4.4-OD-1 Chequeo Diario de inspección sensorial V 4 21-07-2025
II Seguimiento 2025:
Con el documento "SCNA SOL DE ACTUALIZACION PROC" se solicitó la publicación del procedimiento, radicado en el Centro de Gestión de la calidad y Acreditación Instituional el 23/01/206.
La OCI evidencio la publicación del Procedimiento Servicio de Movilidad Terrestre, código Código: PA-GA-5.4.1-PR-1, Versión 5, con Fecha de Actualización: 06-10-2025, de esta manera se corrobora la información suministrada por el Área respecto a la actualización y publicación del procedimiento.
La Oficina de Control Interno recomendó al Área de Movilidad verificar los documentos que tiene publicados, ya que la versión 5 del procedimiento presenta de manera errónea la fecha de actualización como octubre de 2025, cuando la fecha correcta debe ser enero de 2026.
Asimismo, la OCI exhortó al líder del proceso y a su equipo a revisar de forma periódica los documentos publicados en el programa Lumen, así como la documentación del procedimiento. Durante la revisión se evidenció que en dicho procedimiento aún aparecen como rcargos esponsables algunos de la División Administrativa y de Servicios, pese a que esas actividades ya no pertenecen a esa División ni corresponden a su ámbito actual. Por ello, es necesario actualizar la información para que refleje adecuadamente los responsables reales dentro del Área de Movilidad.
Igualmente, se recomendó definir con claridad las actividades y los puntos de control del procedimiento, teniendo en cuenta que estos deben describir únicamente las labores que se ejecutan dentro del área. Se reiteró que no deben describirse los formatos, dado que, según los lineamientos de calidad, una vez diligenciados se convierten en registros (por ejemplo, un acta de reunión).
Finalmente, se sugirió analizar si la primera actividad del procedimiento corresponde realmente al usuario del servicio o si debe iniciarse con la recepción de la solicitud, conforme a la lógica del proceso y a la responsabilidad operativa del área.</t>
  </si>
  <si>
    <t>Con oficio 5.4.4.52.5/2324 del 16/11/2022 el Área de Seguridad, Control y Movilidad remitió los avances del Plan de Mejoramiento, refiriendo la actualización y publicación del procedimiento.
La OCI asigna avance del 100%. 
Para semestre 2025-1
En cuanto a la actualización de los procedimientos de servicio de transporte, se evidencia oficio 5.4.4-55.6/402 18/07/2025, asunto: actualización y baja de formatos, al centro de gestión de la calidad. 
La OCI verifica en el programa LVMEN, la actualización de los procedimientos.
II Semestre de 2025
Se evalúa la efectividad</t>
  </si>
  <si>
    <r>
      <rPr>
        <b/>
        <sz val="11"/>
        <rFont val="Arial"/>
        <family val="2"/>
      </rPr>
      <t xml:space="preserve">Efectividad del 83%
</t>
    </r>
    <r>
      <rPr>
        <sz val="11"/>
        <rFont val="Arial"/>
        <family val="2"/>
      </rPr>
      <t>I semestre 2025
se evidencian las actualizaciones de los procedimientos: 
PA-GA-5.4.4-FOR4 Orden de viaje V4 21-07-2025
PA-GA-5.4.4-FOR5 Solicitud de Mantenimiento del Vehículo, V3 21 21-07-2025
PA-GA-5.4.4-FOR7 Reporte de Novedades durante el servicio V1 21-07-2025
PA-GA-5.4.4-OD-1 Chequeo Diario de inspección sensorial V 4 21-07-2025
II Seguimiento 2025:
Con el documento "SCNA SOL DE ACTUALIZACION PROC" se solicitó la publicación del procedimiento, radicado en el Centro de Gestión de la calidad y Acreditación Instituional el 23/01/206.
La OCI evidencio la publicación del Procedimiento Servicio de Movilidad Terrestre, código Código: PA-GA-5.4.1-PR-1, Versión 5, con Fecha de Actualización: 06-10-2025, de esta manera se corrobora la información suministrada por el Área respecto a la actualización y publicación del procedimiento.
La Oficina de Control Interno recomendó al Área de Movilidad verificar los documentos que tiene publicados, ya que la versión 5 del procedimiento presenta de manera errónea la fecha de actualización como octubre de 2025, cuando la fecha correcta debe ser enero de 2026.
Asimismo, la OCI exhortó al líder del proceso y a su equipo a revisar de forma periódica los documentos publicados en el programa Lumen, así como la documentación del procedimiento. Durante la revisión se evidenció que en dicho procedimiento aún aparecen como rcargos esponsables algunos de la División Administrativa y de Servicios, pese a que esas actividades ya no pertenecen a esa División ni corresponden a su ámbito actual. Por ello, es necesario actualizar la información para que refleje adecuadamente los responsables reales dentro del Área de Movilidad.
Igualmente, se recomendó definir con claridad las actividades y los puntos de control del procedimiento, teniendo en cuenta que estos deben describir únicamente las labores que se ejecutan dentro del área. Se reiteró que no deben describirse los formatos, dado que, según los lineamientos de calidad, una vez diligenciados se convierten en registros (por ejemplo, un acta de reunión).
Finalmente, se sugirió analizar si la primera actividad del procedimiento corresponde realmente al usuario del servicio o si debe iniciarse con la recepción de la solicitud, conforme a la lógica del proceso y a la responsabilidad operativa del área.</t>
    </r>
  </si>
  <si>
    <r>
      <t xml:space="preserve">
</t>
    </r>
    <r>
      <rPr>
        <b/>
        <sz val="11"/>
        <rFont val="Arial"/>
        <family val="2"/>
      </rPr>
      <t xml:space="preserve">Efectividad del 80%
</t>
    </r>
    <r>
      <rPr>
        <sz val="11"/>
        <rFont val="Arial"/>
        <family val="2"/>
      </rPr>
      <t xml:space="preserve">
</t>
    </r>
    <r>
      <rPr>
        <b/>
        <sz val="11"/>
        <rFont val="Arial"/>
        <family val="2"/>
      </rPr>
      <t>Gestión del 100%</t>
    </r>
    <r>
      <rPr>
        <sz val="11"/>
        <rFont val="Arial"/>
        <family val="2"/>
      </rPr>
      <t xml:space="preserve"> Hay evidencias de socialización, por ejemplo, el oficio 5.1-52/573 o la capacitación que se llevo a cabo en la facultad de FCCEA “socialización política de Operación de transporte Unicauca”
</t>
    </r>
    <r>
      <rPr>
        <b/>
        <sz val="11"/>
        <rFont val="Arial"/>
        <family val="2"/>
      </rPr>
      <t xml:space="preserve">
</t>
    </r>
    <r>
      <rPr>
        <sz val="11"/>
        <rFont val="Arial"/>
        <family val="2"/>
      </rPr>
      <t xml:space="preserve">En visita in-situ se informa que el area de de Talento Humano, en el segundo semestre 2024, se efectuaron dos capacitaciones con el SENA, para todo el personal incluido los contratistas.
</t>
    </r>
    <r>
      <rPr>
        <b/>
        <sz val="11"/>
        <rFont val="Arial"/>
        <family val="2"/>
      </rPr>
      <t>Impacto del 90%</t>
    </r>
    <r>
      <rPr>
        <sz val="11"/>
        <rFont val="Arial"/>
        <family val="2"/>
      </rPr>
      <t xml:space="preserve">: sin evidencias de socialización del procedimiento PA-GA-5.4.4-PR-1 “Proceso de Apoyo Gestión de la Seguridad y Movilidad
Servicio de Transporte”, versión 5 del 27/12/2023, esto depende de la aprobación de la jefe de la Dependencia. (visita in situ del 02/08/2024)
El equipo de Área de Seguridad y Movilidad, se  mantiene informado de los cambios en los formatos y las actualizaciones para la prestación del  servicio de transporte. 
</t>
    </r>
  </si>
  <si>
    <r>
      <t xml:space="preserve">
</t>
    </r>
    <r>
      <rPr>
        <b/>
        <sz val="11"/>
        <rFont val="Arial"/>
        <family val="2"/>
      </rPr>
      <t xml:space="preserve">Efectividad del 83%
Gestión del 100% - Impacto del 100%: </t>
    </r>
    <r>
      <rPr>
        <sz val="11"/>
        <rFont val="Arial"/>
        <family val="2"/>
      </rPr>
      <t xml:space="preserve"> se verifico el diseño presentado en las evidencias del drive. 
Se evidencia Protocolo para el control de Salida de Vehículos, PA-GA-5.4.4-PT-1, versión 1 del 12/12/2019 publicado en el Banner programa Lvmen, así como su aplicación mediante la verificación con orden de viaje 5.4.4.-40.3/1211 del 19/07/2024, contiene chequeo diario de inspección sensorial-vehicular PA-GA-5.4.4-OD-1, Versión 3 del 5/03/2019, reporte de novedades PA-GA-5.4.4-FOR 7 Versión  0 del 23/05/2018.
Orden de viaje 5.4.4-40.3/1221 del 17/07/2024, contiene chequeo diario de inspección sensorial-vehicular PA-GA-5.4.4-OD-1, Versión 3 del 5/03/2019, reporte de novedades PA-GA-5.4.4-FOR 7 Versión  0 del 23/05/2018. (visita in situ del 02/08/2024).
Se verifica en la plataforma la actualización de los formatos
 Protocolo para el control de Salida de Vehículos  PA-GA-5.4.4-PT-1 Versión  1 12-12-2019.
Solicitud Préstamo de Vehículo PA-GA-5.4.4-FOR-1 V5 18-11-2024;
Control Horas Extras PA-GA-5.4.4-FOR-2  V3  16-10-2024;
Cumplido de Comisión PA-GA-5.4.4-FOR-3  V3  16-10-2024;
Reporte de Novedades Durante el Servicio PA-GA-5.4.4 FOR 7 V 0 23-05-2018;Solicitud de Mantenimiento de Véhiculos PA-GA-5.4.4-FOR-5 V 2 23-05-2018;Chequeo Diario de Inspección Sensorial - Vehicular, PA-GA-5.4.4-OD-1 Versión: 3  5-03-2019;Orden de viaje PA-GA-5.4.4-FOR-4 Versión 3 5-03-2019</t>
    </r>
  </si>
  <si>
    <r>
      <rPr>
        <b/>
        <sz val="11"/>
        <rFont val="Arial"/>
        <family val="2"/>
      </rPr>
      <t>Efectividad del 83% 
Gestión del 100%:</t>
    </r>
    <r>
      <rPr>
        <sz val="11"/>
        <rFont val="Arial"/>
        <family val="2"/>
      </rPr>
      <t xml:space="preserve"> Se verifico en la plataforma Lvmen y el PA-GA-5.4.4-PR-1 “Proceso de Apoyo
Gestión de la Seguridad y Movilidad
Servicio de Transporte” versión 4 tiene una fecha de actualización del 05-10-2021, por lo que la solicitud de organizar el procedimiento al ciclo PHVA del 7-10-2022 no ha sido ejecutada 
</t>
    </r>
    <r>
      <rPr>
        <b/>
        <sz val="11"/>
        <rFont val="Arial"/>
        <family val="2"/>
      </rPr>
      <t xml:space="preserve">Impacto del 100%: </t>
    </r>
    <r>
      <rPr>
        <sz val="11"/>
        <rFont val="Arial"/>
        <family val="2"/>
      </rPr>
      <t xml:space="preserve">se evidencia Protocolo para el control de Salida de Vehículos, PA-GA-5.4.4-PT-1, versión 1 del 12/12/2019 publicado en el Banner programa Lvmen, así como su aplicación mediante la verificación con orden de viaje 5.4.4.-40.3/1211 del 19/07/2024, contiene chequeo diario de inspección sensorial-vehicular PA-GA-5.4.4-OD-1, Versión 3 del 5/03/2019, reporte de novedades PA-GA-5.4.4-FOR 7 Versión  0 del 23/05/2018.
Orden de viaje 5.4.4-40.3/1221 del 17/07/2024, contiene chequeo diario de inspección sensorial-vehicular PA-GA-5.4.4-OD-1, Versión 3 del 5/03/2019, reporte de novedades PA-GA-5.4.4-FOR 7 Versión  0 del 23/05/2018. (visita in situ del 02/08/2024)
La OCI recomienda continuar con la actualización del formato de chequeo diario de inspección sesorial - vehicular PA-GA-5.4.4-OD-1 V3 fecha de actualización 5/marzo /2019, entre otros.
</t>
    </r>
  </si>
  <si>
    <r>
      <t xml:space="preserve">I Semestre 2025:
Resultante de la visita in-situ del 29/01/2025, se conocio  notificación de citación
 oficio 5.4.4-55.6/707 de 22 de noviembre de 2024, por parte de la División de Gestión de Talento Humano, Reinducción para los conductores. el dia 25 de noviembre 2024, en la Facultad de Ciencias Contables, salon 403 apartir de las 8:30 am.
</t>
    </r>
    <r>
      <rPr>
        <b/>
        <sz val="11"/>
        <rFont val="Arial"/>
        <family val="2"/>
      </rPr>
      <t>Impacto del 60%</t>
    </r>
    <r>
      <rPr>
        <sz val="11"/>
        <rFont val="Arial"/>
        <family val="2"/>
      </rPr>
      <t>: Se evidencia socialización del protocolo en reunión del 17/05/2022 acta general para actividades universitarias 5.4.4-1.56/1366.  Sin evidencia de socialización para las vigencias 2023 y 2024. (visita in situ del 02/08/2024)
II seguimiento 2025:
De la revisión realizada a la documentación enviada, se evidencia la continuidad en los controles de la salida de vehiculos del parque automotor.
La evidencia presentada demuestra que, aunque el proceso ha realizado acciones puntuales de implementación del Protocolo para el Control de Salida de Vehículos —como la entrega de listas de chequeo diligenciadas y un acta de verificación—, esta información no permite confirmar la aplicación continua, ni la ejecución sistemática de actividades clave del protocolo como el doble chequeo y las revisiones aleatorias mensuales, ni la evaluación anual requerida por el indicador; por lo tanto, la documentación remitida evidencia avances operativos pero no asegura la trazabilidad ni la evaluación integral del protocolo, dejando una brecha respecto a lo establecido en el PA‑GA‑5.4.4‑PT‑1.
La OCI recomienda: consolidar y remitir registros completos y periódicos de la implementación, junto con un informe anual que evalúe los resultados y el cumplimiento del protocolo.</t>
    </r>
  </si>
  <si>
    <t>Con oficio 5.4.4.52.5/2324 del 16/11/2022 el Área de Seguridad, Control y Movilidad remitió los avances del Plan de Mejoramiento, refiriendo los registros de aplicación del protócolo y de la herramienta de chequeo diario de inspección sensorial vehicular. 
II semestre de 2025:
Con oficio No. 5.4.4-55.6/015 el 28/01/2026, el Área de  de Seguridad, Control y Movilidad envía la siguiente información:
Descripción de avances por el proceso:
TENIENDO EN CUENTA LA CONTRATACION DE UN JEFE DE PATIO, SE INICIA LA TAREA DE INSPECCION DE VEHICULOS CON EL FIN DE EVALUAR Y VERIFICAR EL ESTADO DIARIO DE LOS VEHICULOS, NO SOLO CUANDO VIAJAN FUERA DE LA CIUDAD SINO TAMBIEN PARA LOS RECORRIDOS LOCALES, SE ENVIA MUESTRA DE LA EVIDENCIA. (EVIDENCIA III)
Evidencia presentada por el proceso 
 Documento  denominado "FORMATOS DE CHEQUEO DIARIO" con el escaner de 27 "listas de chequeo preoperacional" (Formato de Prueba) diligenciados
Avance propuesto por el proceso:
El proceso no propone porcentaje de avance</t>
  </si>
  <si>
    <r>
      <rPr>
        <b/>
        <sz val="11"/>
        <rFont val="Arial"/>
        <family val="2"/>
      </rPr>
      <t>Efectividad del 83% 
Gestión e impacto del 100%:</t>
    </r>
    <r>
      <rPr>
        <sz val="11"/>
        <rFont val="Arial"/>
        <family val="2"/>
      </rPr>
      <t xml:space="preserve"> Se estan aplicando controles referidos en el protocolo, se verifica con orden de viaje 5.4.4.-40.3/1211 del 19/07/2024, contiene chequeo diario de inspección sensorial-vehicular PA-GA-5.4.4-OD-1, Versión 3 del 5/03/2019, reporte de novedades PA-GA-5.4.4-FOR 7 Versión  0 del 23/05/2018.
Orden de viaje 5.4.4-40.3/1221 del 17/07/2024, contiene chequeo diario de inspección sensorial-vehicular PA-GA-5.4.4-OD-1, Versión 3 del 5/03/2019, reporte de novedades PA-GA-5.4.4-FOR 7 Versión  0 del 23/05/2018. (visita in situ del 02/08/2024)
En la visita in-situ del 29/01/2025, se solicito verificar los soportes para observar su aplicación.
 * Orden de viaje PA-GA-5.4.4-FOR-4 V3 actualizacion 5 marzo 2019 fecha de orden 9 de agosto 2024 
*Orden de salida 5.4.4-40.3/1516, tiene el formato de chequeo diario de inspección sensorial vehicular PA-GA-5.4.4-OD-1 del 5 de marzo 2019 fecha de salida 16 de agosto 2024.
 5.4.4-40.3/1516, tiene el formato reporte de novedades durante el servicio *PA-GA.5.4.4-FOR 7 del 23 de mayo del 2018 fecha de solicitud de 16 de agosto de 2024 5.4.4-40.3/1516.
*Solicitud prestamo de véhiculo  PA-GA.5.4.4-FOR 1 V4 del 3 de septiembre del 2020 TRD 8.7.4-55.9/01 DEL 6 del agosto 2024
*Solicitud e autorización de avance PA-GA.5.4.4-FOR 23 V6 del 15 de febrero del 2023,solicitud 5.4.4-55.1/1465 la oficina de segurida control y movilidad para evitar anotaciones lapíz actualizó el formato
Se concluye que se está realizando los controles necesarios para la prestación de servicios, la salida de los vehiculos del parque automotor. 
II seguimiento 2025:
De la revisión realizada a la documentación enviada, se evidencia la continuidad en los controles de la salida de vehiculos del parque automotor.
La evidencia presentada demuestra que, aunque el proceso ha realizado acciones puntuales de implementación del Protocolo para el Control de Salida de Vehículos —como la entrega de listas de chequeo diligenciadas y un acta de verificación—, esta información no permite confirmar la aplicación continua, ni la ejecución sistemática de actividades clave del protocolo como el doble chequeo y las revisiones aleatorias mensuales, ni la evaluación anual requerida por el indicador; por lo tanto, la documentación remitida evidencia avances operativos pero no asegura la trazabilidad ni la evaluación integral del protocolo, dejando una brecha respecto a lo establecido en el PA‑GA‑5.4.4‑PT‑1.
La OCI recomienda: consolidar y remitir registros completos y periódicos de la implementación, junto con un informe anual que evalúe los resultados y el cumplimiento del protocolo.</t>
    </r>
  </si>
  <si>
    <t xml:space="preserve">Con oficio 5.4.4.52.5/2324 del 16/11/2022 el Área de Seguridad, Control y Movilidad remitió los avances del Plan de Mejoramiento, refiriendo los registros de aplicación del protócolo y de la herramienta de chequeo diario de inspección sensorial vehicular. 
II semestre de 2025:
Con oficio No. 5.4.4-55.6/015 el 28/01/2026, el Área de  de Seguridad, Control y Movilidad envía la siguiente información:
Descripción de avances por el proceso:
TENIENDO EN CUENTA LA CONTRATACION DE UN JEFE DE PATIO, SE INICIA LA TAREA DE INSPECCION DE VEHICULOS CON EL FIN DE EVALUAR Y VERIFICAR EL ESTADO DIARIO DE LOS VEHICULOS, NO SOLO CUANDO VIAJAN FUERA DE LA CIUDAD SINO TAMBIEN PARA LOS RECORRIDOS LOCALES, SE ENVIA MUESTRA DE LA EVIDENCIA. (EVIDENCIA III)
Evidencia presentada por el proceso 
 Documento  denominado "FORMATOS DE CHEQUEO DIARIO" con el escaner de 27 "listas de chequeo preoperacional" (Formato de Prueba) diligenciados
Avance propuesto por el proceso:
El proceso no propone porcentaje de avance
</t>
  </si>
  <si>
    <r>
      <rPr>
        <b/>
        <sz val="11"/>
        <rFont val="Arial"/>
        <family val="2"/>
      </rPr>
      <t xml:space="preserve">Efectividad del 80%
</t>
    </r>
    <r>
      <rPr>
        <sz val="11"/>
        <rFont val="Arial"/>
        <family val="2"/>
      </rPr>
      <t xml:space="preserve">
II seguimiento 2025:
Para la actividad “Protocolo evaluado”, no se evidencia un informe formal y anual que consolide la evaluación integral del protocolo, ni la realización de una autoevaluación conforme a los lineamientos del MECI y del MIPG, que permita valorar la efectividad de los controles, el análisis de riesgos y el desempeño del proceso; la documentación presentada corresponde solo a registros operativos y no demuestra un ejercicio sistemático de verificación, análisis ni seguimiento. Esta ausencia limita la identificación temprana de desviaciones y afecta la trazabilidad y la mejora continua del control de salida de vehículos, pese a que las autoevaluaciones periódicas aportan beneficios significativos al proceso, como fortalecer el autocontrol, detectar oportunamente fallas, orientar decisiones basadas en evidencia, promover la eficiencia y asegurar una gestión más confiable y alineada con los principios de calidad y mejora establecidos en los modelos de control interno.
La OCI recomendó al proceso,  realizar y documentar, una autoevaluación que incluya la valoración de la efectividad de los controles, la identificación y análisis de riesgos asociados al procedimiento, la revisión del cumplimiento de los indicadores del proceso y el seguimiento a las acciones de mejora, tal como lo establecen los componentes de autocontrol, evaluación y gestión del desempeño en ambos modelos.</t>
    </r>
  </si>
  <si>
    <t>Con 5.4.4-92/0604 del 08/03/2022 enviado al Área de Seguridad y Control y Movilidad por el cual se solicita recarga de extintores del parque automotor y el suministro de elementos de los botiquines para cada vehiculo.
Acta de entrega 12 extintores a vehiculos 06 al 18 de abril de 2022.  Formato FOR 32 que registra al entrega de los elementos de botiquín y seguridad.
Se menciona que el señor Hugo Vásquez está encargado de esta verificación, a través de los formatos aprobados. En la fecha de visita no consta su diligenciamiento periódico, el cual se ha realizado en una única vez. Los registros no están debidamente archivados.
Se menciona que el Área debe analizar si las actividades que están planteadas no son necesarias en su integralidad, reformarlas conservando el propósito de la mejora, teniendo como precedente la dotación actual por el Área de Seguridad.
II semestre de 2025:
Con oficio No. 5.4.4-55.6/015 el 28/01/2026, el Área de  de Seguridad, Control y Movilidad envía la siguiente información:
Descripción de avances por el proceso:
TENIENDO EN CUENTA LA CONTRATACION DE UN JEFE DE PATIO, SE INICIA LA TAREA DE INSPECCION DE VEHICULOS CON EL FIN DE EVALUAR Y VERIFICAR EL ESTADO DIARIO DE LOS VEHICULOS, NO SOLO CUANDO VIAJAN FUERA DE LA CIUDAD SINO TAMBIEN PARA LOS RECORRIDOS LOCALES, SE ENVIA MUESTRA DE LA EVIDENCIA. (EVIDENCIA III)
Evidencia presentada por el proceso 
 Documento  denominado "FORMATOS DE CHEQUEO DIARIO" con el escaner de 27 "listas de chequeo preoperacional" (Formato de Prueba) diligenciados
Avance propuesto por el proceso:
El proceso no propone porcentaje de avance</t>
  </si>
  <si>
    <r>
      <rPr>
        <b/>
        <sz val="11"/>
        <rFont val="Arial"/>
        <family val="2"/>
      </rPr>
      <t xml:space="preserve">Efectividad del 73%
Gestión del 100%: </t>
    </r>
    <r>
      <rPr>
        <sz val="11"/>
        <rFont val="Arial"/>
        <family val="2"/>
      </rPr>
      <t xml:space="preserve">Se verifico el calendario en el drive de evidencias reportado por el Área de Seguridad, Control y Movilidad, evidenciando su constante retroalimentación 
</t>
    </r>
    <r>
      <rPr>
        <b/>
        <sz val="11"/>
        <rFont val="Arial"/>
        <family val="2"/>
      </rPr>
      <t>Impacto del 70%:</t>
    </r>
    <r>
      <rPr>
        <sz val="11"/>
        <rFont val="Arial"/>
        <family val="2"/>
      </rPr>
      <t xml:space="preserve"> se verifica la entrega de elementos mediante Oficio 5.4.4-55.6/024 de 15/02/2024, pero el calendario de programación y seguimiento a la calidad de los elementos de dotación básica de los vehículos dispuestos en el Drive no se esta implementando.
Se registra la entrega de elementos de botiquín mediante el diligenciameinto del PA-GA-5.1.4-FOR 32, versión 0 del 11/10/2016.
En el segundo semestre 2024 se recibio por parte de Almacen herramienta  las cuales estan en custodia de la jefatura Área de Seguridad, Control y Movilidad  para su posterior entrega .
Se registra la entrega de elementos de botiquín mediante el diligenciameinto del PA-GA-5.1.4-FOR 32, versión 0 del 11/10/2016
II seguimiento 2025:
Para la acción relacionada con "Elaborar un calendario de programación y seguimiento a la calidad de los elementos de dotación básica de los vehículos”, no se evidencia un informe formal y anual que consolide la evaluación integral del protocolo, ni la realización de una autoevaluación conforme a los lineamientos del MECI y del MIPG, que permita valorar la efectividad de los controles, el análisis de riesgos y el desempeño del proceso; la documentación presentada corresponde solo a registros operativos y no demuestra un ejercicio sistemático de verificación, análisis ni seguimiento. Esta ausencia limita la identificación temprana de desviaciones y afecta la trazabilidad y la mejora continua del control de salida de vehículos, pese a que las autoevaluaciones periódicas aportan beneficios significativos al proceso, como fortalecer el autocontrol, detectar oportunamente fallas, orientar decisiones basadas en evidencia, promover la eficiencia y asegurar una gestión más confiable y alineada con los principios de calidad y mejora establecidos en los modelos de control interno.
La OCI recomendó al proceso,  realizar y documentar, una autoevaluación que incluya la valoración de la efectividad de los controles, la identificación y análisis de riesgos asociados al procedimiento, la revisión del cumplimiento de los indicadores del proceso y el seguimiento a las acciones de mejora, tal como lo establecen los componentes de autocontrol, evaluación y gestión del desempeño en ambos modelos</t>
    </r>
  </si>
  <si>
    <r>
      <rPr>
        <b/>
        <sz val="11"/>
        <rFont val="Arial"/>
        <family val="2"/>
      </rPr>
      <t xml:space="preserve">Efectividad del 83% 
</t>
    </r>
    <r>
      <rPr>
        <sz val="11"/>
        <rFont val="Arial"/>
        <family val="2"/>
      </rPr>
      <t xml:space="preserve">
</t>
    </r>
    <r>
      <rPr>
        <b/>
        <sz val="11"/>
        <rFont val="Arial"/>
        <family val="2"/>
      </rPr>
      <t>Gestión del 100%</t>
    </r>
    <r>
      <rPr>
        <sz val="11"/>
        <rFont val="Arial"/>
        <family val="2"/>
      </rPr>
      <t xml:space="preserve">: Se realizo una verificación en las fechas: 13/02/2023, 27/02/2023 y 30/05/2023 del PA-GA-5.4.4-FOR-8 “Acta de Verificación Básica de Dotación de Vehículos” pero no se tiene una periodicidad definida. 
El control diario se raliza por parte del personal encargado y bajo una lista de chequeo adherida al formato de solicitud de vehiculo, por ultimo al momento de que el carro va a salir del area el vigilante revisa los documentos y elementos del vehiculo y se encarga de la salida 
</t>
    </r>
    <r>
      <rPr>
        <b/>
        <sz val="11"/>
        <rFont val="Arial"/>
        <family val="2"/>
      </rPr>
      <t xml:space="preserve">Impacto del 100%: </t>
    </r>
    <r>
      <rPr>
        <sz val="11"/>
        <rFont val="Arial"/>
        <family val="2"/>
      </rPr>
      <t xml:space="preserve">se evidencia el diligenciamiento del chequeo diario de inspección sensorial-vehicular PA-GA-5.4.4-OD-1, Versión 3 del 5/03/2019. Se verifica con orden de viaje 5.4.4.-40.3/1211 del 19/07/2024, Orden de viaje 5.4.4-40.3/1221 del 17/07/2024.
En la visita in-situ 29/01/2025, se continua con los diferentes controles en la prestación de los servicios de transporte y el control de salida de los vehiculos diligenciamiento el chequeo diario de inspección sensorial-vehicular del parque automotor. </t>
    </r>
  </si>
  <si>
    <r>
      <rPr>
        <b/>
        <sz val="11"/>
        <rFont val="Arial"/>
        <family val="2"/>
      </rPr>
      <t xml:space="preserve">Efectividad del 83% 
Gestión del 100% - Impacto del 100% </t>
    </r>
    <r>
      <rPr>
        <sz val="11"/>
        <rFont val="Arial"/>
        <family val="2"/>
      </rPr>
      <t>Se implementa el control por medio de la emisión de unos vales con un valor determinado y pactado previamente entre funcionarios y el profesional administrativo, en caso de haber diferencia en la operación se reporta con la comanda de la estación de servicio; hay evidencia de recibos por parte de los conductores, de la comanda de la estación de servicio y lo emitido y autorizado desde el Área 
El seguimiento y/o control de los contratos de prestación de servicios para combustible, aceites, y otros, se realiza mediante la implementación de una herramienta Excel publicada en el Drive, en la oficina de Transporte. Este seguimiento se realiza diariamente y se saca reporte de la ejecución del mismo de manera mensual para autorización de los pagos al contratista.
(visita in situ del 02/08/2024)
 Formato PA-GA-5.4.4-PR-3 Versión 2 30-08-2024 Gestión y supervision de Contratos para el Adecuado Cumplimiento del Servicio de Transporte, se evidencia el seguimiento y/o control de los contratos de prestación de servicios para combustible, aceites, y otros, se realiza mediante la implementación de una herramienta Excel publicada en el Drive. Esta actividad es constante la retroalimentación para realizar los reportes de su ejecución, para la vigencia 2024, el contrato con el proveedor INVERSAV, se realizo OTRO SI ya que continua con saldo y se aprobo la reserva presupuestal.
II seguimiento 2025:
El docmento en formato denominado "CONTROL EJECUCION CONT COMBUSTIBLE INVERSAV CONT 048 DE 2025" se encuentra la matriz "INFORME DE SUMINISTRO DE COMBUSTIBLES", en la que se evidencia el seguimiento a la ejecución del contrato de suministro N° 5.5-17.15/048 DE 2025 de los meses de junio a diciembre de 2025. En el documento en formato excel denominado "HOJA DE VIDA Y CONSOLIDADO GASTO VEHICULOS-CONTRATO MMTO", se encuentra la hoja de vida de cada uno de los vehiculos con el seguimiento de los gastos generados por cada uno de ellos, donde se indica la descripción del trabajo, fecha, factura, precio, entre otros conceptos.
Lo anterior, refleja el diligenciamiento y seguimiento continuo de la actividad.</t>
    </r>
  </si>
  <si>
    <t xml:space="preserve">I semestre 2025
Ficha técnica de Indicadores PE-GE-2.4-FOR-50 V2 23/02/2024, nombre del indicador ejecución de la programación vehicular, Ejecución de solicitudes vehicular atendidas, índice de satisfacción del cliente.
II Semestre de 2025
Se evalúa la efectividad
</t>
  </si>
  <si>
    <t>En la visita in situ del 29/01/2025 el Área de transporte informó que a través de la auditoría interna que realizó el Centro de Gestión de Calidad y Acreditación Institucional, se dejaron observaciones respecto de la falta de indicadores de efectividad ( Evaluar la ejecución de las rutas de vehículos programados, nombre del indicador ejecución de la programación vehicular), lo cual fue atendido por el Área, y verificado por la OCI.
Además, se evidenció que pese a que se está llevando a cabo el diligenciamiento de la encuesta de satisfacción del servicio, que hace parte de los indicadores a medir, hace falta mayor compromiso por parte de los usuarios. Lo cual seguirá siendo objeto de seguimiento por la OCI.
II seguimiento 2025:
El Área presenta ficha de indicador de Ejección de solicitudes vehiculares atendidas y Ejecución de la programación vehicular para la vigncia 2025</t>
  </si>
  <si>
    <t>El legajo solicitud de servicios subserie 5.4.4-92.8 del 2018, excede el número de tipos documentales (341) y utiliza como base de control de documentos y referencia una lista no oficial.
El legajo solicitud de servicios 2019, no se encuentra identificado, carece de indice, sin foliación y excede los 200 folios.
El legajo 5.4.4/12.1 del 29 de enero 2019 de asignación de turnos. Se motiva con un manual de funciones versión 2009.
Solicitud de préstamo de vehiculo requiere la firma del Jefe División que implica revisar 5 tipos documentales.
El formato de orden de viaje no se encuentra firmado por el responsable del viaje, en tanto el conductor no sale del automotor con la persona que requiere el servicio.
Para los servicios de transporte de la VRI, no reposa el formato de avance en tanto los recursos de tramitan desde la VRI.
COMPROMISO: Fijar un plan de trabajo para organización integral del archivo de gestión. Con metas y términos de cumplimiento. 
Continuan presentandose debilidades en la aplicación de las normas documentales, en cuanto a que se encuentra material metalico, notas en lapiz.
II semestre 2025
Sin evidencias 
Sin avance</t>
  </si>
  <si>
    <t xml:space="preserve">
II Semestre de 2025
Sin evidencias
Sin avances</t>
  </si>
  <si>
    <r>
      <t>Con comunicación electrónica del 5/08/2024 el área seguridad, control y movilidad presenta Formato: Matriz de Riesgos, código PE-GE-2.4-FOR 59 del 16/02/2022, versión 3, Riesgo identificado: "</t>
    </r>
    <r>
      <rPr>
        <i/>
        <sz val="11"/>
        <rFont val="Arial"/>
        <family val="2"/>
      </rPr>
      <t>Destinar el combustible para fines distintos al aprobicionamiento de los vehiculos, plantas eléctricas y maquinaria agricola de la institución"</t>
    </r>
    <r>
      <rPr>
        <sz val="11"/>
        <rFont val="Arial"/>
        <family val="2"/>
      </rPr>
      <t>, Tipo de riesgo: Corrupción.
Para semestre 2025-1 Sin evidencias
II semestre de 2025:
Con oficio No. 5.4.4-55.6/015 el 28/01/2026, el Área de  de Seguridad, Control y Movilidad envía la siguiente información:
Descripción de avances por el proceso:
Se realizó revisión del riesgo de corrupción y ajustes en sus actividades y seguimiento
Evidencia presentada por el proceso
Tres Carpetas comprimidas denominadas "C1 -SEGUIMI KILOMETRA-20260128T215259Z-3-001",  "C2 - ELABORAR PROCEDIMIE-20260128T215259Z-3-001" y "C3 - SOLICIT CAPACITA-20260128T215301Z-3-001", adicionalmente se encuentra la matriz Excel "R22 - COMBUSTIBLE"
Avance propuesto por el proceso:
El proceso no propone porcentaje de avance</t>
    </r>
  </si>
  <si>
    <t>La OCI evidencia que el riesgo fue incluido en el mapa de riesgo institucional en la vigencia 2023, sin embargo no se encuentra incluido en la vigencia 2024.
II Semestre de 2025
Se evalúa la efectividad</t>
  </si>
  <si>
    <r>
      <rPr>
        <b/>
        <sz val="11"/>
        <rFont val="Arial"/>
        <family val="2"/>
      </rPr>
      <t>Efectividad del 48%
Gestión del 50%:</t>
    </r>
    <r>
      <rPr>
        <sz val="11"/>
        <rFont val="Arial"/>
        <family val="2"/>
      </rPr>
      <t xml:space="preserve"> se continua en la vigencia 2024 con la gestión del riesgo identificado para la vigencia 2023, sin observar cambios u ajustes al mismo.
El área seguridad, control y movilidad, indica que existe la Matriz de Gestión del Riesgos PE-GE-2.4-FOR 59 V:3 16-02-2022, versión 3, Riesgo identificado: "Destinar el combustible para fines distintos al aprobicionamiento de los vehiculos, plantas eléctricas y maquinaria agricola de la institución", Tipo de riesgo: Corrupción..   
El área de seguridad, control y movilidad, continua con la herramienta en el Drive, para el seguimiento de contratos de combustible y aceites a diario, para llevar el control de consumo. 
A través de la auditoría interna se dio la observación de realizar un indicador  de efectividad y evaluar la ejecución de las rutas de vehículos programados, nombre del indicador ejecución de la programación vehicular.  
</t>
    </r>
    <r>
      <rPr>
        <b/>
        <sz val="11"/>
        <rFont val="Arial"/>
        <family val="2"/>
      </rPr>
      <t>Impacto del 50%</t>
    </r>
    <r>
      <rPr>
        <sz val="11"/>
        <rFont val="Arial"/>
        <family val="2"/>
      </rPr>
      <t>: no se visibiliza el riesgo en la matriz de riesgos institucional para la vigencia 2024, sin evidencias de su seguimiento.
(visita in situ del 02/08/2024)
II seguimiento 2025:
En los documentos enviados por el área de seguridad, control y movilidad se envia la Matriz de identificación del Riesgo y Valoración de Controles Universidad del Cauca, donde se identifica el riesgo "Posibilidad de destinar el combustible para fines distintos al aprovisionamiento de los vehículos, plantas eléctricas y maquinaria agrícola de la institución." bajo la tipologia de corrupción, con fecha de monitoreo del 28/11/2025. En las carpetas comprimidas se encontraron soportes de evidencias presentadas en el primer monitoreo. Adicionalmente, la OCI verificó que en la "Matriz Integral de Riesgos Vigencia 2025" publicada en la pagina Web de la Universidad (https://www.unicauca.edu.co/participa/control-social/plan-anticorrupcion-y-de-atencion-al-ciudadano/) se encuentra el riesgo identificado.</t>
    </r>
  </si>
  <si>
    <t>Para semestre 2025-1
Mediante correo de convocatoria para la aplicación de la Batería de riesgos Psicosocial del 11/04/2025, se realizó en institución el 24/04/2025, por parte área de Seguridad y salud en el trabajo.
II Semestre de 2025
Se evalúa la efectividad</t>
  </si>
  <si>
    <r>
      <rPr>
        <b/>
        <sz val="11"/>
        <rFont val="Arial"/>
        <family val="2"/>
      </rPr>
      <t> </t>
    </r>
    <r>
      <rPr>
        <sz val="11"/>
        <rFont val="Arial"/>
        <family val="2"/>
      </rPr>
      <t>II seguimiento 2025:
El área indica que fue aplicada la bateria de riesgo psicosocial, solicitada en el mes de abril, sin embargo los resultados no han sido socializados, se indicó que para el viernes 6/02/2026, se programó una reunión para tratar, entre otros el tema del diagnóstico obtenido por el Área de Seguridad y salud en el trabajo de la Uiversidad del Cauca</t>
    </r>
  </si>
  <si>
    <t>Mediante correo electronico del 30/01/2025 el Centro de posgrados reportó:
Resolución 8.8.3-4.4/363 de 20 de agosto de 2024 Facultad de Ciencias Contables, Económicas y Administrativas.
Propuesta Reglamento Estudiantil - Acuerdo  Por el cual se expide el Reglamento Estudiantil para estudiantes de posgrado de la Universidad del Cauca.
Presentación en diapositivas respecto a Plan Coterminal 
Por lo anterior se evidencian gestiones tendientes a reglamentar el funcionamiento de los programas de posgrado. de otra parte, no se reportó información del estado de las gestiones reportadas en el I semestre de 2024 en lo relativo a: la reglamentación de los requisitos de grado (Acuerdo Académico 022/20213), PROPUESTA ACUERDO ACADÉMICO REGLAMENTACIÓN PFI REQUISITO DE GRADO.
Por lo anterior se concluye:
Promedio de eficacia y eficiencia de 95%
Gestión: 20% por cuanto aun no se evidencia todos los soportes de los lineamientos internos que regulen los programas de posgrados.
Impacto: 20% por cuanto no es posible verificar si se cuenta con lineamientos suficientes para la operación de los programas de posgrados.
Efectividad de 45%: se debe verificar los lineamientos internos existentes y su impacto en la operación de los programas de posgrado, entre ellos el Acuerdo Superior 014 de 2024
Seguimiento 2025 II:
1. AS 014 de 2024 
2. AS 018 de 2025 
Frente a los acuerdos superiores mencionados tendiente a reglamentar trabajo de grado de la Universidad del Cauca, la OCI observa que los documentos si fueron gestionados, pero aun falta la publicacion de los documentos, ya que los que estàn en la pagina web carecen de firma para su plena validez . ademas,
se evidencia que el 3.reglamento general de posgrado en el año 2025, tiene un avance del 70%, reflejado en la reglamentación de la relación entre el estudiante de posgrados y la Universidad.
Por lo anterior la OCI determina:
Gestión: 80% cumpliendo con el indicador de actos administrativos gestionados y ademas con un avance de reglamento estudiantil segun lo indicado en un 70%
Impacto: 70% ya que los acuerdos superiores publicados en la pagina web no cuenta con la firma para su debida validez.
Efectividad de 81%</t>
  </si>
  <si>
    <t xml:space="preserve">Mediante correo electronico del 30/01/2025 el Centro de posgrados reportó:
Circular Informativa de la Vicerrectoría Académica sobre requisitos y procedimiento para el convenio CIDESCO-docentes y directivos externos.
RESOLUCIÓN No. 534 (25 de julio de 2024) - Facultad de Derecho, Ciencias Políticas y Sociales. 
Resolución No. 648 (Del 18 de julio de 2024) Facultad de Ciencias Naturales, Exactas y de la Educación - re
Oficio 4.4-55.6/1238 del 22 de agosto de 2024 - Reporte de estudiante que no reclamó el oficio para el trámite de póliza de cumplimiento beca periodo 2024.1.
Por lo anterior, se concluye: 
Promedio de eficacia y eficiencia de 95%
Gestión: 50% Se continua con la relgamentación de becas y estímulos en los programas de posgrado de las Facultades académicas.
Impacto: 50% aun no se presenta evidencia de la reglamentación en la totalidad de facultades.
Efectividad de 65%: se debe verificar la reglamentación de las becas y estímulos en las facultades que aun no presentan en las evidencias.
Seguimiento 2025 II:
Para el segumiento de efectivida la OCI, revisò como evidencia el oficio No.4.4-27/0457 del 05 de agosto de 2025, enviado desde el centro de posgrados al presidente del Consejo de Faculta, en el cual se corrigen el periodo academico en el reporte de estudiantes que no reclamaron el oficio para el tramite de poliza- Beca 2025-1. mediante el cual realizan observaciones con el fin de evitar posibles hallazgos por entes de control.
Por lo anterior la OCI determina:
Debido a que no existen actos administratos solo el oficio de reporte de estudiante que no reclamó el oficio para el trámite de póliza de cumplimiento beca periodo 2025.1.
Promedio de eficacia y eficiencia de 94%
Gestión: 55% Se continua con la relgamentación de becas y estímulos en los programas de posgrado de las Facultades académicas.
Impacto: 55% aun no se presenta evidencia de la reglamentación en la totalidad de facultades.
</t>
  </si>
  <si>
    <t xml:space="preserve">
Mediante correo electronico del 30/01/2025 el Centro de posgrados reportó: la actualización del procedimiento Verificación Trámite de Beca en Programas de Posgrado, PM-FO-4.4-PR-6 del 24-01-2024, 
Sin veriifcar su efectividad por cuanto no se presentaron evidencias que de cuenta de la aplicación de los procedimientos.
Se debe verificar la implementación de los procedimientos.
Seguimiento 2025 II:
La OCI determina que las evidencias que reporo el centro de posgrados no son consecuentes para realizar el seguimiento a la efectividad del procedimiento que ya fue actualizado </t>
  </si>
  <si>
    <t>Mediante correo electronico del 30/01/2025 el Centro de posgrados reportó: Correos de programación de capacitaciones con facultades y material fotográfico, entre ellos los temas de viabilidad financiera.
Por lo anterior se concluye:
Promedio de eficacia y eficiencia de 95%
Gestión e impacto: 100% Se continua con las jornadas de socialización de los lineamientos a coordinadores de programas de posgrados.
Efectividad de 98%, se debe mantener el desarrollo de la actividad.
Para el segumiento del 2025 II:
La OCI determina que de acuerdo a lo diligenciado en la matriz de seguimiento por parte del centro de posgrados, informan que os Coordinadores han acatado los lineamientos de funciones a partir de las socializaciones realizadas por nuestra dependencia . 
Por lo tanto se mantiene la efectividad en 98%, se debe continuar con el desarrollo de la actividad</t>
  </si>
  <si>
    <t>Mediante correo electronico del 30/01/2025 el Centro de posgrados reportó: Acta de reunión de 25 de julio de 2024, pero su contenido no es legible, por lo que no es posible verificar su efectividad.
Se debe verificar por la OCI en una visita posterior.
Para el 2025 II: 
La OCI evidencia los siguientes documentos:
5.acta - restricción para recibos financiados en simca
6.Correo   Invitación Reunión para concretar mesas de trabajo información finan... mié 17 sept 2025
Por lo anteior la OCI determina que es necesario adelnatar las gestiones pertinentes para que la actividad sea efectividad, es importante contar con evidencia de cada una de las acciones realizadas para cada sistema
Por lo tanto se mantiene la efectividad en 90%, se debe continuar con el desarrollo de la actividad</t>
  </si>
  <si>
    <t>Con oficio 5.1-55.6/104 del 07/02/2025 justificaron la solicitud de ampliación de algunas actividades, sin embargo, no informaron las fechas propuestas
Mediante comunicación 5.1-55.6/538  del 28 de julio 2025, la División de Gestión de Talento Humano solicita ampliación hasta el 31 de diciembre de 2025
Con oficio 5.1-55.6/028 del 23-01-2026  la División de Gestión de Talento Humano solicita ampliación hasta el 31 de diciembre de 2026</t>
  </si>
  <si>
    <t>I semestre 2025:
Mediante correo electrónico del 17/07/2025, la División de Gestión del Talento Humano remitió la matriz de seguimiento diligenciada. 
II semestre 2025:
La División de TH, mediante comunicacion No. 5.1-55.6/ 024 del 21-01-2026, manifiestan que no registran avance para esta actividad, indicando contar con un plan de acción para la presente vigencia que permita avanzar en este año para su cierre.
Mediante comunicación 5.1-55.6/  del 16 de diciembre 2025, y 5,1-55.6/028 del 23-01-2026  la División de Gestión de Talento Humano solicita ampliación hasta el 31 de diciembre de 2026</t>
  </si>
  <si>
    <t>I semestre 2025-1:
La División de TH, no registra avance para esta actividad, manifiestan avanzar en el próximo semestre, por tanto se mantiene el % de avance del semestre 2024-2
Mediante comunicación 5.1-55.6/538  del 28 de julio 2025, la División de Gestión de Talento Humano solicita ampliación hasta el 31 de diciembre de 2025
II semestre 2025: 
Durante el segundo semestre de esta vigencia no se presenta avances en la actividad. Actualmente se manifiesta por TH, que ya se asignó desde la Oficina Juridica un abogado para acompañar dicho proceso de revisión y proyección de ajustes de los acuerdos citados en la observación</t>
  </si>
  <si>
    <t>I semestre 2025:
Mediante correo electrónico del 17/07/2025, la División de Gestión del Talento Humano remitió la matriz de seguimiento diligenciada. 
II semestre 2025:
La División de TH, mediante comunicacion No. 5.1-55.6/ 024 del 21-01-2026, manifiestan que no registran avance para esta actividad, indicando contar con un plan de acción para la presente vigencia que permita avanzar en este año para su cierre.
Mediante comunicación 5.1-55.6/  del 16 de dciembre 2025, y 5,1-55.6/028 del 23-01-2026  la División de Gestión de Talento Humano solicita ampliación hasta el 31 de diciembre de 2026</t>
  </si>
  <si>
    <t>I semestre 2025-1:
La División de TH, no registra avance para esta actividad,manifiestan avanzar en el próximo semestre, por tanto se mantiene el % de avance del semestre 2024-2
Mediante comunicación 5.1-55.6/538  del 28 de julio 2025, la División de Gestión de Talento Humano solicita ampliación hasta el 31 de diciembre de 2025
II semestre 2025: 
Durante el segundo semestre de esta vigencia no se presenta avances en la actividad. Actualmente se manifiesta por TH, que ya se asignó desde la Oficina Juridica un abogado para acompañar dicho proceso de revisión y proyección de ajustes de los acuerdos citados en la observación</t>
  </si>
  <si>
    <t>I semestre 2025:
Mediante correo electrónico del 17/07/2025, la División de Gestión del Talento Humano remitió la matriz de seguimiento diligenciada 
II semestre 2025: 
La oficina Asesora Juridica mediante oficio No. 2.5-14/.1/044 del 30 de julio de 2025, emitio concepto frente a "solicitud de concepto normativo para seguimiento a provisionales", no obstante la División de TH, manifiesta que dicho tema se elevará a Comité de Dirección para la toma de decisión frente a este tema.
Contando con el concepto juridico se otorga un avance del 10%, a la espera de la decisión y la propuesta que emita el Comité de Dirección frente al tema 
Mediante comunicación 5.1-55.6/  del 16 de dciembre 2025, y 5,1-55.6/028 del 23-01-2026  la División de Gestión de Talento Humano solicita ampliación hasta el 31 de diciembre de 2026</t>
  </si>
  <si>
    <t>I semestre 2025: 
No se evidencia avance al respecto, por cuanto se esta a la espera de la respuesta que emita la Oficina Juridica, frente a la viabilidad de implementar el proceso de seguimiiento a los cargos provisionales, según solicitud realizada con radicado 5.1-55.6/718 del 18/07/2024, se reitera solicitud a la Oficina Juridica según radicado 5.1-55.6/506 del 18/07/2025.  por tanto se mantiene sin avance dicha actividad. 
II semestre 2025: 
Se cuenta con el concepto juridico, no obstante se elevara al Comité de Dirección para la toma de decisiones.</t>
  </si>
  <si>
    <t>Se suscribió el 20 de octubre de 2022 con ejecución  a partir del 01 de noviembre de 2022
Se solicitó ampliación de la fecha de finalización programada con oficio 5.1.4-55.6/026 del 06/02/2025, hasta el 30/06/2025.
El Área de Seguridad y Salud en el Trabajo solicita ampliación de siete (7) actividades pendientes del Plan de mejoramiento de la evaluación “proceso de implementación del sistema de gestión de seguridad y salud en el trabajo - SGSST”, hasta el 15/12/2025. (oficio 5.1.4-55.6/130 del 31/07/2025).
mediante oficio No.  5.1.4-55.6/010 del 27 de enero de 2026, solicita ampliación hasta el 15-12-2026
Mediante correo electrónico del 30 de enero de 2025, la profesional solicita ampliación del plazo hasta el 15/12/2026</t>
  </si>
  <si>
    <t>I semestre 2025:
Mediante oficio 5.1.4-27.34/077 del 23/07/2025, el Área de Seguridad y Salud en el Trabajo remitió la matriz de seguimiento a planea de mejramiento diligenciada. 
II semestre 2025: 
oficio No.  5.1.4-55.6/010 del 27 de enero de 2026
oficio No.  5.1.4-55.6/241  del 28 de agosto de 2024
oficio 5.1-55.6/1031 del 15 de octubre de 2024</t>
  </si>
  <si>
    <t xml:space="preserve"> I semestre 2025: 
El Comité Técnico de Apoyo para el proceso del estudio de necesidades de puestos de trabajo en la planta administrativa de la Universidad del Cauca, cuenta con la proyección de la propuesta para el ajuste del área de SST, la cual se encuentra para análisis y toma de decisiones por la Alta Dirección, sin embargo no se genera avance hasta tanto no se realice el ajuste al manual de funciones.
II semestre 2025: 
El área de SST mediante oficio No.  5.1.4-55.6/241  del 28 de agosto de 2024, presenta al Comité Técnico de apoyo Estudio de necesidades de puesto de trabajo en la planta administrativa, el hallazgo correspondiente a: El nivel jerárquico y salarial del Responsable del SG-SST, es inferior al de quienes lo coordinan, según el Manual de funciones Profesional 2044 -7 a profesional 2044 – 9.  Además, el mismo relaciona diferentes coordinadores y/o supervisores del ASST, lo que dificulta una correcta aplicación de la cadena de mando , solicitando sea tenido en cuentaen el estudio de necesidades de puestos de trabajo en la planta administrativa.
Mediante oficio 5.1-55.6/1031 del 15 de octubre de 2024, la Lider de dicho Comité responde indicándole que el Comité inicio un proceso de proyección de propuesta técnica , la cual se encuentra en desarrollo y se revisará la solicitud realizada , indicando que dicho estudio se formalizará de acuerdo a las necesidades institucionales y al recursos disponible.  
La OCI, estima un avance del 100%, y solicita continuar gestionando ante la instancia correspondiente,  la formalización del ajuste en el nivel jerárquico del responsable del SST en la Universidad. </t>
  </si>
  <si>
    <t>I semestre 2025:
Con oficio 5.1.4-27.34/077 del 23/07/2025, el Área de Seguridad y Salud en el Trabajo remitió:
R-0431 23-04-2025 convocatoria eleccion COPASST
R-0470 8-05-2025 Eleccion Suplente COPASST
II semestre 2025:
Oficio No.  5.1.4-55.6/010 del 27 de enero de 2026
correo electrónico del 30 de enero de 2025</t>
  </si>
  <si>
    <t>I semestre 2025: 
Mediante Resolución R  0415 del 10 de abril de 2025 se convoca a elección a dos suplentes de los representantes de los empleados públicos y trabajadores oficiales ante el Comité Paritario de Seguridad y Salud en el Trabajo la cual fue modificada mediante Resolucion R 0431 del 23 de abril de 2025 en sus artículos 1,4,5 y 11.
Mediante Resolución R-0470 del 8 de mayo de 2005 se declara la elección de un suplente de los representantes de los empleados públicos y trabajadores oficiales ante el COPAST, para el periodo de dos años. 
Se deja un avance del 89% por cuanto queda pendiente la elección del otro suplente.
Se solicita por la Profesional Universitaria ampliación del plazo hasta el 15/12/25, mediante comunicacion5.1.4-55.6/130 
II semestre 2025: 
No se presenta avance para esta actividad , según lo manifestado por la lider del área indica que el periodo del Copast termina en esta vigencia, por tanto debe hacerse nueva convocatoria y conformación del mismo.
Mediante correo electrónico del 30 de enero de 2025, la profesional solicita ampliación del plazo hasta el 15/12/2026 toda vez que debe desarrollar varias acciones, entre ellas la ejecución de una campaña de sensibilización dirigida a este estamento, así como el adelanto del proceso de designación, convocatoria y elección, conforme a la normatividad vigente</t>
  </si>
  <si>
    <t>I semestre 2025:
Mediante oficio 5.1.4-27.34/077 del 23/07/2025, el Área de Seguridad y Salud en el Trabajo remitió la matriz de seguimiento a planes de mejoramiento diligenciada. 
II semestre 2025:
oficio No.  5.1.4-55.6/010 del 27 de enero de 2026</t>
  </si>
  <si>
    <t>I semestre 2025:
No se evidencia el diligenciamiento en la matriz de los indicadores que de lectura de los resultados para la vigencia 2024 por lo tanto no se registra avance.
Se solicita por la Profesional Universitaria ampliación del plazo hasta el 15/12/25, mediante comunicacion5.1.4-55.6/130 
II semestre 2025:
El Área de SST mediante oficio No.  5.1.4-55.6/010 del 27 de enero de 2026, solicita ampliación hasta el 15-12-2026, teniendo en cuenta la alta carga operativa presentada durante el periodo evaluado, así como la necesidad de realizar procesos de validación interna y consolidación de información, con el fin de asegurar la adecuada elaboración y el cumplimiento normativo de cada uno de los entregables. 
Por no registrar avance de esta actividad no se otorga avance</t>
  </si>
  <si>
    <t>I semestre 2025:
Mediante oficio 5.1.4-27.34/077 del 23/07/2025, el Área de Seguridad y Salud en el Trabajo remitió la matriz de seguimiento a planea de mejoramiento diligenciada y oficio 5.1.4-55.6/130 del 31/07/2025
II semestre 2025: 
oficio No.  5.1.4-55.6/010 del 27 de enero de 2026</t>
  </si>
  <si>
    <t>I semestre 2025: 
Se mantiene el avance registrado para el periodo anterior  por cuanto no se logra evidenciar el documento que consolide un informe de rendicion de cuentas al interior de la Universidad sobre el desempeño en el que se incluya : a) Avance , cumplimiento y deficiencias  del plan anual de trabajo, b) estado actual de intervencion de los peligros identificados, c) estado actual y observancio del programa de capacitaciones, d) desempeño en relación a los indicadores , e) estado actual de las investigaciones de accidentes y enfermedades laborales, f) nivel de cumplimiento de los requisitos legales, g) ejecución del presupuesto, h) estado de las comunicaciones en la organización, i) implementación del plan de emergencia, j) realización de simulacros, k) Estado del cumplimiento de los sistemas de vigilancia epidemiológica, l) Análisis del ausentismo laboral y de las acciones derivadas de este, m) Estado de la documentación legal y de soporte del SG-SST. Se tiene proyectado la entrega de un informe ante la División de Gestión del TH, el cual se está consolidando. Se evidencia el reporte que se hace a la División de Gestión del Talento Humano sobre el desempeño del SSST , es preciso que desde el Área de SST se emita un informe de rendición de cuentas que contenga al menos lo indicado al inicio de este párrafo 
Se solicita por la Profesional Universitaria ampliación del plazo hasta el 15/12/25, mediante comunicacion5.1.4-55.6/130 
II semestre 2025:
El Área de SST mediante oficio No.  5.1.4-55.6/010 del 27 de enero de 2026, solicita ampliación hasta el 15-12-2026, teniendo en cuenta la alta carga operativa presentada durante el periodo evaluado, así como la necesidad de realizar procesos de validación interna y consolidación de información, con el fin de asegurar la adecuada elaboración y el cumplimiento normativo de cada uno de los entregables. 
Por no registrar avance de esta actividad no se otorga avance</t>
  </si>
  <si>
    <t>II semestre 2024: 
Con oficio 5.1.4-27.34/012 del 29/01/2025, el Área de Seguridad y Salud en el Trabajo remitió
Orden de compra 20240424
registros de asistencia a curso de trabajar autorizado y de capacitacion en andamios y escaleras
I semestre 2025:
Mediante oficio 5.1.4-27.34/077 del 23/07/2025, el Área de Seguridad y Salud en el Trabajo remitió la matriz de seguimiento al plan de mejoramiento diligenciada y:
"Acta de Entrega EPCC"
"ESTUDIO DE NECESIDADES PUNTOS DE ANCLAJE"
II semestre 2025: 
oficio No.  5.1.4-55.6/010 del 27 de enero de 2026</t>
  </si>
  <si>
    <t>I semestre 2025:
Se evidencia la entrega de EPP contra caidas a 12 auxiliares de mantenimiento realizado en el semestre 2024-2., tambien se observa avance en el estudio de necesidades de puntos de anclaje y lineas de vida con fecha de mayo 2025 en el cual se analizan 29 sedes con un número total de anclajes fijos de 1923 que corresponden a 4,206 metros de lineas de vida y un total de 12 numeros de anclajes portátiles. No se evidencia en LVMEN publicado el programa de protección contra caidas de alturas.
Mediante comunicacion No. 5.1.4-55.6/026 del 6 de febrero 2025, la profesional universitaria, solicita reformular la accion y la actividad propuesta para este hallazgo, lo anterior justificada por el elevado costo que implica realizar la instalación de dichos puntos de anclaje por lo que propone que la accion sea formular el estudio de necesidades de puntos de anclaje y lineas de vida y la actividad consista en la presentación de dicho estudio de necesidades a la Vicerrectoria Administrativa con su correspondiente justificación. Se mantiene el avance supeditado a la entrega del estudio de necesidades de punto de anclaje a la Vicerrectoria Administrativa con su correspondiente justificacion 
II semestre 2025:
El Área de SST mediante oficio No.  5.1.4-55.6/010 del 27 de enero de 2026, solicita ampliación hasta el 15-12-2026, teniendo en cuenta la alta carga operativa presentada durante el periodo evaluado, así como la necesidad de realizar procesos de validación interna y consolidación de información, con el fin de asegurar la adecuada elaboración y el cumplimiento normativo de cada uno de los entregables. 
Por no registrar avance de esta actividad no se otorga avance.</t>
  </si>
  <si>
    <t>II semestre 2024: 
Con oficio 5.1.4-27.34/012 del 29/01/2025, el Área de Seguridad y Salud en el Trabajo remitió matriz de seguimiento de planes diligenciada. 
I semestre 2025:
Mediante oficio 5.1.4-27.34/077 del 23/07/2025, el Área de Seguridad y Salud en el Trabajo remitió la matriz de seguimiento al plan de mejoramiento diligenciada
II semestre 2025: 
oficio No.  5.1.4-55.6/010 del 27 de enero de 2026</t>
  </si>
  <si>
    <t>El avance mantiene en 50%. 
I semestre 2025:
No se presentan avances toda vez que esta actividad está programada para realizarla en el segundo semestre 2025
II semestre 2025:
El Área de SST mediante oficio No.  5.1.4-55.6/010 del 27 de enero de 2026, solicita ampliación hasta el 15-12-2026, teniendo en cuenta la alta carga operativa presentada durante el periodo evaluado, así como la necesidad de realizar procesos de validación interna y consolidación de información, con el fin de asegurar la adecuada elaboración y el cumplimiento normativo de cada uno de los entregables. 
Por no registrar avance de esta actividad no se otorga avance.</t>
  </si>
  <si>
    <t>I semestre 2025:
Mediante oficio 5.1.4-27.34/077 del 23/07/2025, el Área de Seguridad y Salud en el Trabajo remitió la matriz de seguimiento al plan de mejoramiento diligenciada y oficio 5.1.4-55.6/130 del 31/07/2025
II semestre 2025: 
oficio No.  5.1.4-55.6/010 del 27 de enero de 2026</t>
  </si>
  <si>
    <t>I semestre 2025: 
No se presentan avances toda vez que esta actividad está programada para realizarla en el segundo semestre 2025
Se solicita por la Profesional Universitaria ampliación del plazo hasta el 15/12/25, mediante comunicacion 5.1.4-55.6/130 
II semestre 2025:
El Área de SST mediante oficio No.  5.1.4-55.6/010 del 27 de enero de 2026, solicita ampliación hasta el 15-12-2026, teniendo en cuenta la alta carga operativa presentada durante el periodo evaluado, así como la necesidad de realizar procesos de validación interna y consolidación de información, con el fin de asegurar la adecuada elaboración y el cumplimiento normativo de cada uno de los entregables. 
Por no registrar avance de esta actividad no se otorga avance.</t>
  </si>
  <si>
    <t>Traslado al Comité Técnico para su análisis</t>
  </si>
  <si>
    <t>Trasladar al Comité Técnico el hallazgo derivado del informe No. 2.6-52.18/15 de 2022 para que sea tenido en cuenta en el estudio la necesidad de la planta administrativa de la Universidad</t>
  </si>
  <si>
    <t>Hallazgo Trasladado al Comité Técnico</t>
  </si>
  <si>
    <t>Oficio de traslado al Comité Técnico</t>
  </si>
  <si>
    <t>•La Vicerrectoría de Cultura y Bienestar abordó de manera participativa los ajustes al Acuerdo 030 de 2015. Se evidencia discusión respecto a los artículos 4 y 5. Y se propone suprimir los arts. 12,13, 14, 15, 16 y 17 ante la inoperancia de los Comités de Facultad para la promoción de la Cultura y el Bienestar y de los Comités Ad – hoc de asesoría y consulta.
II Semestre 2025.
Teniendo en cuenta que la vicerrectoría de Cultura y Bienetar, reinició el proceso de mdificación al AS 030 de 2015, a la fecha de corte del seguimiento no se evidencias las nuevas actas de las reuniones de participación de los diferentes actores del proceso de actualización,  para esta actividad no hay avance.
La Vicerrectoría de Cultura y Biesntar con oficio 7.1-55.6/035 con fecha de radicado 03/02/2026, solicitó ampliación de la fecha determinación hasta fianles del 2026-1</t>
  </si>
  <si>
    <t>Efectividad del 67%, por cuanto:
La revisión de las modificaciones al Acuerdo Superior 030 se realizó por fuera del tiempo programado.
Gestión 50%, las modificaciones al acuerdo aún no han sido aprobadas e implementadas.
Impacto 100%, se continua realizando la actividad.
Pendiente la aprobación del acuerdo.
II semestre de 2025
La OCI no evideció las nuevas actas que reflejen el inicio del proceso para modificar el AS 030 de 2015. es necesario contar con las actas y con la nueva propuesta.
La Vicerrectoría de Cultura y Biesntar con oficio 7.1-55.6/035 con fecha de radicado 03/02/2026, solicitó ampliación de la fecha determinación hasta fianles del 2026-1 de las actividades filas 7, 8 y 9, relacionadas con el A.S. 030 de 2015.</t>
  </si>
  <si>
    <t>I Semestre 2025
Con oficio 7.2-55.6/309 del 30/07/2025 la División de la Gestión de la Cultura de la Vicerrectoría de Cultura y Bienestar da respuesta a los avances del PM, así:
Descripción del avance por el proceso
El Vicerrector de Cultura y Bienestar ha adelantado reuniones con los diferentes representantes ante el Consejo de Cultura y Bienestar para la revisión del documento, se ajusto a las nuevas dinamicas institucionales y se remitió a los diferentes decanos, jefes de departamento, asi como a los directivos de la parte administrativa, dando plazo de recibir observaciones hasta el 30 de agosto.
Evidencias presentadas por el proceso:
Correo de envío
Avance propuesto por el proceso:
20%
Dificultades en la ejecución
Es un tema que se repiensa por cada miembro de la comunidad universitaria, haciendo más largo los diversos procesos de terminación cuando se quiere colocar algo nuevo.
II Semestre 2025
Con oficio 7.2-55.6/012 del 24/01/2026 informa: 
Descripción del avance:
Para el segundo período del 2025 se realizó la última sesión con representación de docentes, administrativos y estudiantes, con el propósito de terminar el documento borrador con el que a partir del mes de agosto por medio de correo electrónico se socializó a toda la comunidad universitaria para sus aportes, dado que no llegaron muchas observaciones, se extendió el plazo hasta el mes de diciembre.
Con los insumos recibidos se procedió a anexar al documento. 
Evidencias presentadas por el proceso:
Email de ajustes 
Documento Ajustado
Avance propuesto por el proceso:
0%
Dificultades en la ejecución:
No hay una participación activa por parte de la comunidad universitaria
Pendientes: 
Para el mes de enero a febrero del 2026 con los ajustes definitivos se volverá a socializar para proceder a entregar al consejo superior y proseguir con su trámite</t>
  </si>
  <si>
    <t xml:space="preserve">
I Semestre de 2025:
Teniendo en cuenta que la acción de mejora determinada por el proceso es: "Incluir en el Acuerdo 030 de 2015 contenidos que amplíen, articulen y regulen las acciones necesarias para el desarrollo de los programas y servicios dirigidos al bienestar universitario", y que la actividad correspondiente es: "Presentar al Consejo Académico el proyecto de reforma al Sistema de Cultura y Bienestar para su aval", siendo la evidencia del cumplimiento del indicador el "Aval del Consejo Académico", la OCI considera que los soportes presentados para justificar un avance del 20% no son suficientes, esto debido a que la VCyB no incluye una propuesta de modificación del Acuerdo Superior N° 030 de 2015, ni se evidencia gestión alguna ante la Oficina Jurídica para su revisión. Por esta razón, la OCI no otorga avance y el cumplimiento se mantiene en 0%.
Llama la atención que, para la vigencia 2024, se otorgó un avance del 40%, teniendo en atención a las gestiones realizadas por la VCyB ante la Oficina Jurídica, orientadas a la revisión de una propuesta de modificación del Acuerdo Superior N° 030 de 2015; momento en el que, el avance dependía del concepto o aprobación por parte de la Oficina Jurídica para continuar con el trámite ante el Consejo Académico
II semestre de 2025
Dado que la Vicerrectoría de Cultura y Bienestar, no presenta evidencias de remisión al Consejo Académico de una propuesta para aprobación, la OCI mantiene la observación del I semestre de 2025.  Sin avance  (0%)
La Vicerrectoría de Cultura y Biesntar con oficio 7.1-55.6/035 con fecha de radicado 03/02/2026, solicitó ampliación de la fecha determinación hasta fianles del 2026-1.
</t>
  </si>
  <si>
    <t xml:space="preserve">
La  OCI exhorta nuevamente a la Vicerrectoría de Cultura y Bienestar (VCyB) a avanzar en el proceso de reforma del Acuerdo Superior N° 030 de 2015, con la elaboración de una propuesta formal que articule los contenidos necesarios para el desarrollo de los programas de bienestar universitario, gestionarla previamente, ante la Oficina Jurídica para su revisión y concepto,y posterior envío al Consejo Académico para el respectivo aval y continuación del trámite ante el Consejo Superior, lo que conllevará a un avance efectivo en el cumplimiento de la acción de mejora y alcanzar el indicador establecido.
La Vicerrectoría de Cultura y Biesntar con oficio 7.1-55.6/035 con fecha de radicado 03/02/2026, solicitó ampliación de la fecha determinación hasta fianles del 2026-1 de las actividades filas 7, 8 y 9, relacionadas con el A.S. 030 de 2015.</t>
  </si>
  <si>
    <t>I Semestre 2025
Con oficio 7.2-55.6/309 del 30/07/2025 la División de la Gestión de la Cultura de la Vicerrectoría de Cultura y Bienestar da respuesta a los avances del PM, así:
Descripción del avance por el proceso
No hay
Evidencias presentadas por el proceso:
No hay
Avance propuesto por el proceso:
0%
Dificultades en la ejecución:
Todo es un proceso de relación, por ello hasta no tener las diversas apreciaciones no se remite a juridica nuevamente. Este proceso de revisión ya se hizo solo que se devolvió para ser socializado.
II Semestre 2025
Con oficio 7.2-55.6/012 del 24/01/2026 informa: 
Descripción del avance:
La modificación del acuerdo 030 está incluyendo las diferentes aciones que desde bienestar se adelantan para la actualización del sistema de cultura y bienestar.
Evidencias presentadas por el proceso:
No presentan
Avance propuesto por el proceso:
0%
Dificultades en la ejecución:
Tiempos de ejecución
Pendientes:
Falta que salga de los procesos de socialización para formalizar ante el Consejo Superior</t>
  </si>
  <si>
    <t xml:space="preserve">
I Semestre de 2025:
Como la acción de mejora determinada por el proceso es: "Incluir en el Acuerdo 030 de 2015 contenidos que amplíen, articulen y regulen las acciones necesarias para el desarrollo de los programas y servicios dirigidos al bienestar universitario", y la actividad correspondiente es: "Enviar y sustentar ante el Consejo Superior los ajustes al Sistema de Cultura y Bienestar", siendo la evidencia del cumplimiento del indicador el "Acuerdo aprobado" por el Consejo Superior de la Institución, y que la VCyB señala que el proceso de revisión ya fue realizado, pero que se devolvió para su socialización, sin que a la fecha se haya remitido nuevamente a la Oficina Jurídica hasta contar con diversas apreciaciones. Esta situación impide avanzar en el cumplimiento del indicador, cuyo resultado esperado es el acuerdo aprobado por el Consejo Superior. Por lo tanto, el avance se mantiene en 0%.
II semestre de 2025
La Vicerrectoría de Cultura y Bienestar, no presenta la propuesta del Acuerdo ajustado ni el aval del Consejo Académico, por lo que el trámite ante el Consejo Superior tampoc se ha gestionnado, razón por la que la OCI mantiene la observación del I semestre de 2025. Sin avance (0%).
La Vicerrectoría de Cultura y Biesntar con oficio 7.1-55.6/035 con fecha de radicado 03/02/2026, solicitó ampliación de la fecha determinación hasta fianles del 2026-1</t>
  </si>
  <si>
    <t xml:space="preserve">I Semestre 2025
Descripción del avance por el proceso
Dificultades en la ejecución:Se ralizaron reuniones con Vicerrectoria Administrativa para la  actualización del procedimiento de monitorias formato Código: PA-GA-5-PR-9 y se crearon los formatos. Código:PA-GU-7-FOR-100 de Convocatoria a la Comunidad Universitarias para Monitorias y Código:PA-GA-5-FOR-53 de Evaluación de estudiantes que prestan el servicio de Monitorias.
Evidencias presentadas por el proceso:
Procedimiento Monitorias Código: PA-GA-5-PR-9
Formatos. Código:PA-GU-7-FOR-100 Convocatoria a la Comunidad Universitarias para Monitorias y Código:PA-GA-5-FOR-53 Evaluación de estudistes que prestan el servicios de Monitorias
Acta de fecha 23 de abril de 2025 No. 5.3-3.6/089
Acta de fecha 9 de mayo de 2025 No. 5.3-3.6/51
Acta de fecha 20 de mayo de 2025 No. 5.3-3.6/57
Acta de fecha 6 de junio de 2025 No. 5.3-3.6/66
Avance propuesto por el proceso:
60%
</t>
  </si>
  <si>
    <t>I Semestre 2025
Con oficio 7.2-55.6/309 del 30/07/2025 la División de la Gestión de la Cultura de la Vicerrectoría de Cultura y Bienestar da respuesta a los avances del PM, así:
Descripción del avance por el proceso
Se ralizaron reuniones con Vicerrectoria Administrativa para la  actualización del procedimiento de monitorias formato Código: PA-GA-5-PR-9 y se crearon los formatos. Código:PA-GU-7-FOR-100 de Convocatoria a la Comunidad Universitarias para Monitorias y Código:PA-GA-5-FOR-53 de Evaluación de estudiantes que prestan el servicio de Monitorias.
Evidencias presentadas por el proceso:
Procedimiento Monitorias Código: PA-GA-5-PR-9
Formatos. Código:PA-GU-7-FOR-100 Convocatoria a la Comunidad Universitarias para Monitorias y Código:PA-GA-5-FOR-53 Evaluación de estudistes que prestan el servicios de Monitorias
Acta de fecha 23 de abril de 2025 No. 5.3-3.6/089
Acta de fecha 9 de mayo de 2025 No. 5.3-3.6/51
Acta de fecha 20 de mayo de 2025 No. 5.3-3.6/57
Acta de fecha 6 de junio de 2025 No. 5.3-3.6/66
Avance propuesto por el proceso:
60%
Dificultades en la ejecución
Ninguna
II Semestre 2025
Con oficio 7.2-55.6/012 del 24/01/2026 informa: 
Descripción del avance:
No se logró avanzar en la  modificación del Acuerdo 066 de 2016, el cual se tiene proyectado realizar en el año 2026.
Evidencias presentadas por el proceso:
Ninguna
Avance propuesto por el proceso:
0%
Dificultades en la ejecución:
Los espacios para llevar a cabo el proceso no se lograron congeturar
Pendientes:
Realizar el proceso en el año 2026</t>
  </si>
  <si>
    <t>I Semestre de 2025:
Para la acción de mejora:
"Evaluar los procesos y procedimientos relacionados con el Proceso de Gestión de la Cultura y su armonía con las políticas y objetivos del Sistema de Cultura y Bienestar", se definió la actividad: "Presentar e impulsar la aprobación de los ajustes a los Acuerdos que regulan el funcionamiento de las residencias y monitorías, en concordancia con las políticas y objetivos del Sistema de Cultura y Bienestar", con el indicador: "Remisión al Consejo Superior para su aprobación - Proyecto avalado".
La Vicerrectoría de Cultura y Bienestar (VCyB) presenta una serie de actividades orientadas a la documentación del procedimiento de monitoría (PA-GA-5-PR-9), el que fue publicado en su versión 5 el 14/07/2025 en el programa Lvmen del portal web institucional. En este procedimiento se describen los formatos recientemente construidos y publicados con fecha 14/07/2025: el PA-GU-7-FOR-100: Formato para Publicación de Convocatoria Monitorías V1 y el PA-GA-5-FOR-53: Evaluación de Estudiantes que prestan el Servicio de Monitorías V1.
El procedimiento en mención, en su marco normativo, hace referencia al Acuerdo Superior N° 066 de 2008, que reglamenta la actividad estudiantil en la modalidad de monitorías académicas y administrativas. Este acuerdo, en el contexto de la actividad evaluada, es objeto de actualización para su posterior aprobación por el Consejo Superior. Sin embargo, a la fecha no se evidencia la presentación formal de dicha propuesta ante el Consejo Superior, razón por la cual esta Oficina mantiene sin avance esta parte de la actividad. (0%).
Respecto a la segunda parte de la actividad, relacionada con el ajuste al Acuerdo que regula el funcionamiento de las residencias estudiantiles, en la vigencia 2024 se soportó la derogación del Acuerdo Superior N° 040 de 2003 mediante la aprobación del Acuerdo Superior N° 011 del 22/04/2024, que establece el funcionamiento y regulación de las residencias universitarias estudiantiles. 
Por lo anterior, la OCI otorga un avance del 50%.
En cuanto a la documentación del procedimiento: en las actividades 1: "Elabora la proyección de la distribución presupuestal destinada a la ejecución de las monitorias" y 2: "Realiza y radica la solicitud de certificado de disponibilidad presupuestal (CDP). ", se determina como responsable: "Dependencia Solicitante", lo que va en contravia en lo establecido en el formato de documentación del los procedimientos, en el que se determina que debe ser "Cargo Responsable".
II semestre de 2025
La Vicerrectoría de Cultura y Bienestar no presenta evidencias, la OCI mantiene el 0% para la segunda actividad.</t>
  </si>
  <si>
    <t>Efectividad del 75%
Se revisó los documentos a actualizar en el Programa Lvmen de la Vicerrectoría de Cultura y Binestar.
Gestión 100%, se cuenta con diagnóstico de los procedimientos y formatos a actualizar.
Impacto 25%, no se visibiliza la actualización en el Pograma Lvmen.
II Semestre de 2025:
La OCI consultó al centro de Gestión de la Calidad y Acreditación Institucional sobre los avances en la actualziación de la documentación correspondiente a la Vicerrecto´ria, de lo que se obtuvo: Un porcentaje total de actualización del 59.45% distribuido de la siguiente manera: gestión de Bienestar Universitario: 45.20%; gestión de Cultura 78.26%; Gestión de la Formación Humana 83.33%; Gestión del deporte y la recreación 33.33%. Por lo anterior la OCI determina un avance del 59.45%.
La OCI exhorta a la Vicerrectoría a continuar fortaleciendo las acciones orientadas a la actualización de los documentos asociados a la gestión de la calidad, considerando que, a la fecha del seguimiento, aún se encuentran pendientes por actualizar el 54,80% en Bienestar Universitario, el 21,73% en Cultura, el 16,66% en Formación Humana y el 66,66% en Deporte y Recreación, para un total acumulado del 40,54%. En este sentido, se invita a mantener y consolidar los esfuerzos institucionales con el propósito de avanzar hacia la actualización completa de la documentación requerida.</t>
  </si>
  <si>
    <t>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
No se ha relacionado una articulación efectiva entre  la Oficina de Calidad y la VICB
II Semestre 2025
Con oficio 7.2-55.6/012 del 24/01/2026 informa: 
Descripción del avance:
Durante el segundo periodo académico 2025 se adelantaron reuniones con: División de Gestion de la Cultura, Division de Recreacion y Deportes, Division de Salud integral, Programa de Peremencia y Graduacion (Permanser) y Convenios. Reuniones que evidencian el diagnostico de la documentacion que corresponde a cada dependencia y de las acciones a realizar para avanzar en la actualizacion de procedimientos, instructivos  y formatos en la plataforma Lvmen.
Evidencias presentadas por el proceso:
Actas y formatos ajustados
Formatos Ajustados
Avance propuesto por el proceso:
90%
Dificultades en la ejecución:
Ninguna
Pendientes:
Ninguna</t>
  </si>
  <si>
    <t>Con corte a II semestre 2024, se evidencian actividades tendientes a lograr la actualización de los documentos de la Vicerrectoría de Cultura y Bienestar en el Programa Lvmen, sin embargo, no se evidenció la actualización de los procedimientos referenciados en las actas de reunión 7.2-3.58/027 a 032. 
Gestión de la cultura evidencia algunos formatos y procedimientos actualizados en la vigencia 2023, sin embargo, aún presenta formatos y procedimientos sin actualizar.
Se evidencias las gestiones para la actualización de los documentos del Programa Lvmen, por lo que se asigna porcentaje de avance de 80%.
I Semestre 2025
Consultado al Centro de Gestión de la Calidad, sobre la actualización de los documentos de la Vicecb, se obtuvo:
Estado actual de porcentaje de actualización de las Áreas de Gestión Asociadas a Cultura:
Gestión del Bienestar Universitario: tiene un total de documentos de 137, de los cuales se ha actualizado el 15,32% y por actualizar un 84,67%
Gestión de Cultura: tiene un total de documentos de 23, de los cuales se ha actualizado el 86,95% y por actualizar un 13.04%
Gestión de la Formación Humana: tiene un total de documentos de 14, de los cuales se ha actualizado el 21.43% y por actualizar un 78.57%.
II Semestre 2025
Consultada la plataforma Lvmen se encuentró:
Gestión de la Cultura:
PA-GU-7.2-PR-13 V2 fecha de publicación del 18-12-2025 Procedimiento de Ingreso a Museos Institucionales
PA-GU-7.2- FOR-4 V1 fecha de publicación del 18-12-2025 Formato para registro de préstamos de piezas patrimoniales
PA-GU-7.2- FOR-1 V1 fecha de publicación del 16-12-2025 Formato de Registro Visitantes Particulare a Museos Universitarios
PA-GU-7.2- FOR-2 V1 fecha de publicación del 16-12-2025 Formato de Registro Visitantes Universitarios a Museos
PA-GU-7.2-IN-1 V5 fecha de publicación del 16-12-2025 Instructivo de actualización de registro de las colecciones musográficas
Gestión de la Formación Humana:
PA-GU-7.2-PR-3 V4 fecha de publicación del  15-12-2025 Voluntariado Servicio Social Universitario
PA-GU-7-FOR-45 V2 fecha de publicación del 29-10-2025 Seguimiento de actividades del voluntariado - SSU en sitio
PA-GU-7-FOR-46 V2 fecha de publicación del 29-10-2025 Solicitud de estudiantes para voluntarios -SSU
PA-GU-7-FOR-47 V1 fecha de publicación del  30-10-2025 Registro de control de asistencia a estidoantes voluntariado
PA-GU-7-FOR-44 V2 fecha de publicación del 27-10-2025 Evaluación de voluntarios
PA-GU-7-FOR-49 V1 fecha de publicación del 05/09/2025 Registro de asesorías 
PA-GU-7-FOR-48 V1 fecha de publicación del 04/09/2025 Registro de asistencia apoyo Psicoeducativo
PA-GU-7-FOR-50 V1 fecha de publicación del 04/09/2025 Registro de asistencia talleres 
Gestión de Salud INtegral y Desarrollo Humano:
PA-GU-7-FOR-101 V1  fecha de publicación del 08-08-2025 Formato para lavado y desinfección de cafeterías universitarias
PA-GU-7-FOR-102 V1  fecha de publicación del 08-08-2025 Formato para lavado y desinfección de instalaciones Caf Univer
PA-GU-7-FOR-100 V1  fecha de publicación del 21-07-2025 Formato para publicación de convocatorias de monitorías
Bienestar Universitario
PA-GU-7-IN-14 V1 fecha de publicación del 23-12-2025 Reportes de información al ICETEX
PA-GU-7-IN-13 V1 fecha de publicación del 23-12-2025 Convenio Interadministrativo – Departamento administrativo para la prosperidad social y la Universidad del Cauca Programa Renta Joven
PA-GU-7-CA V6 fecha de publicación del 08/10/2025 Caracterización gestión de cultura y bienestar
Adicionalmente la OCI consultó al centro de Gestión de la Calidad y Acreditación Institucional sobre los avances en la actualziación de la documentación correspondiente a la Vicerrecto´ria, de lo que se obtuvo: Un porcentaje total de actualización del 59.45% distribuido de la siguiente manera: gestión de Bienestar Universitario: 45.20%; gestión de Cultura 78.26%; Gestión de la Formación Humana 83.33%; Gestión del deporte y la recreación 33.33%. Por lo anterior la OCI determina un avance del 59.45%.</t>
  </si>
  <si>
    <t>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
No se ha relacionado una articulación efectiva entre  la Oficina de Calidad y la VICB
II Semestre 2025
Con oficio 7.2-55.6/012 del 24/01/2026 informa: 
Descripción del avance:
De acuerdo a las reuniones con las diferentes dependencias adscritas a la Vicerrectoria de Cultura y Bienestar se elaboraron los Formatos PE-GS-2.2.1-FOR-1 Solicitud  de Creacion, modificacion o baja de documentos, los cuales fueron entregados al Centro de Gestion de la Calidad para publicacion en la plataforma Lvmen, sin embargo  mediante oficio 7.1-55.6/979 del 9/12/2025 enviado al Director del Centro de Gestion de la Calidad se solicita la actualizacion de la plataforma Lvmen con los documentos entregados. La documentacion de las dependencias fue analizada, ajustada y/o actualizada de acuerdo a las necesidades en cada una de ellas.
Evidencias presentadas por el proceso:
Actas 
Formatos Ajustados
Avance propuesto por el proceso:
90%
Dificultades en la ejecución:
Ninguna
Pendientes:
Link con los archivos entregados al centro de gestion de la calidad</t>
  </si>
  <si>
    <t>Se sustentan mejoras en los procedimientos aplicados por la Vicerrectoría de Cultura y Bienestar, sin embargo, no se visibiliza la actualización de todos los procedimientos en Lvmen.
Se mantiene avance de 40%
I y II semestre 2024: 
No se presentan avances para el seguimiento, por lo que el avance se mantiene en 40%
I Semestre 2025
Consultado al Centro de Gestión d ela Calidad, sobre la actualización de los documentos de la Vicecb, se obtuvo:
Estado actual de porcentaje de actualización de las Áreas de Gestión Asociadas a Cultura:
Gestión del Bienestar Universitario: tiene un total de documentos de 137, de los cuales se ha actualizado el 15,32% y por actualizar un 84,67%
Gestión de Cultura: tiene un total de documentos de 23, de los cuales se ha actualizado el 86,95% y por actualizar un 13.04%
Gestión de la Formación Humana: tiene un total de documentos de 14, de los cuales se ha actualizado el 21.43% y por actualizar un 78.57%.
II Semestre 2025
Consultada la plataforma Lvmen se encuentró:
Gestión de la Cultura:
PA-GU-7.2-PR-13 V2 fecha de publicación del 18-12-2025 Procedimiento de Ingreso a Museos Institucionales
PA-GU-7.2- FOR-4 V1 fecha de publicación del 18-12-2025 Formato para registro de préstamos de piezas patrimoniales
PA-GU-7.2- FOR-1 V1 fecha de publicación del 16-12-2025 Formato de Registro Visitantes Particulare a Museos Universitarios
PA-GU-7.2- FOR-2 V1 fecha de publicación del 16-12-2025 Formato de Registro Visitantes Universitarios a Museos
PA-GU-7.2-IN-1 V5 fecha de publicación del 16-12-2025 Instructivo de actualización de registro de las colecciones musográficas
Gestión de la Formación Humana:
PA-GU-7.2-PR-3 V4 fecha de publicación del  15-12-2025 Voluntariado Servicio Social Universitario
PA-GU-7-FOR-45 V2 fecha de publicación del 29-10-2025 Seguimiento de actividades del voluntariado - SSU en sitio
PA-GU-7-FOR-46 V2 fecha de publicación del 29-10-2025 Solicitud de estudiantes para voluntarios -SSU
PA-GU-7-FOR-47 V1 fecha de publicación del  30-10-2025 Registro de control de asistencia a estidoantes voluntariado
PA-GU-7-FOR-44 V2 fecha de publicación del 27-10-2025 Evaluación de voluntarios
PA-GU-7-FOR-49 V1 fecha de publicación del 05/09/2025 Registro de asesorías 
PA-GU-7-FOR-48 V1 fecha de publicación del 04/09/2025 Registro de asistencia apoyo Psicoeducativo
PA-GU-7-FOR-50 V1 fecha de publicación del 04/09/2025 Registro de asistencia talleres 
Gestión de Salud INtegral y Desarrollo Humano:
PA-GU-7-FOR-101 V1  fecha de publicación del 08-08-2025 Formato para lavado y desinfección de cafeterías universitarias
PA-GU-7-FOR-102 V1  fecha de publicación del 08-08-2025 Formato para lavado y desinfección de instalaciones Caf Univer
PA-GU-7-FOR-100 V1  fecha de publicación del 21-07-2025 Formato para publicación de convocatorias de monitorías
Bienestar Universitario
PA-GU-7-IN-14 V1 fecha de publicación del 23-12-2025 Reportes de información al ICETEX
PA-GU-7-IN-13 V1 fecha de publicación del 23-12-2025 Convenio Interadministrativo – Departamento administrativo para la prosperidad social y la Universidad del Cauca Programa Renta Joven
PA-GU-7-CA V6 fecha de publicación del 08/10/2025 Caracterización gestión de cultura y bienestar
Adicionalmente la OCI consultó al centro de Gestión de la Calidad y Acreditación Institucional sobre los avances en la actualziación de la documentación correspondiente a la Vicerrecto´ria, de lo que se obtuvo: Un porcentaje total de actualización del 59.45% distribuido de la siguiente manera: gestión de Bienestar Universitario: 45.20%; gestión de Cultura 78.26%; Gestión de la Formación Humana 83.33%; Gestión del deporte y la recreación 33.33%. Por lo anterior la OCI determina un avance del 59.45%.s</t>
  </si>
  <si>
    <t>I semestre 2025:
Con oficio 7.2-55.6/309 del 30/07/2025 la División de la Gestión de la Cultura de la Vicerrectoría de Cultura y Bienestar da respuesta a los avances del PM, así:
Descripción del avance por el proceso
Es proceso se realiza siempre al inciar el año, logrado identificar los planes que se deben seguir y las metas a alcanzar relacionando los presupuestos inciales.
Evidencias presentadas por el proceso:
.Plan de Acción de división
Avance propuesto por el proceso:
90%
Dificultades en la ejecución:
Es proceso se realiza siempre al inciar el año, logrado identificar los planes que se deben seguir y las metas a alcanzar relacionando los presupuestos inciales.
II Semestre 2025
Con oficio 7.2-55.6/012 del 24/01/2026 informa: 
Descripción del avance:
Acorde a la presentanción de los planes de acción y del balance presentado año a año se distribuye el presupuesto para cada vigencia de acuerdo a lo asignado por la dirección universitaria.
Evidencias presentadas por el proceso:
Documento de análisis
Avance propuesto por el proceso:
90%
Dificultades en la ejecución:
Ninguna
Pendientes:
Realizar en el primer comité estrategico presentacion de Plan de Acción y presupuestal</t>
  </si>
  <si>
    <t>Existen planes estratégicos de la Vicerrectoría de Cultura y Bienestar que contienen elementos de control como lo son los proyectos de Plan de Desarrollo Institucional y el Plan Anual de Adquisiciones, sin embargo, se debe evidenciar el seguimiento de las acciones y actividades para cada vigencia acorde a las necesidades de los programas y servicios de bienestar estudiantil distintos a los planes operativos de las Divisiones de la Vicerrectoría de Cultura.
II semestre 2024: 
Las evidencias presentadas no contienen elementos suficientes para la asingación de avance, por lo que se mantiene el 80%.
I Semestre de 2025:
La Vicerrectoría de Cultura y Bienestar no envió los documentos de respaldo del Plan de Acción de la División, a pesar de que se le solicitaron por teléfono después de haber respondido inicialmente.
II semestre 2025
No se  anexa la evidencia. La OCI no otorga avance (0%)</t>
  </si>
  <si>
    <t xml:space="preserve">
La Vicerrectoría no mantiene la acción de mejora ni el desarrollo de sus actividades en el tiempo, dado que, de manera semestral, la OCI solicita evidencias para evaluar la efectividad y no se reciben soportes documentales que demuestren el cumplimiento de la actividad. 
A la fecha del seguimiento, y pese a las recomendaciones emitidas por la OCI, el proceso no ha solicitado la ampliación del plazo establecido para la finalización de la actividad.</t>
  </si>
  <si>
    <t>I semestre 2025:
Con oficio 7.2-55.6/309 del 30/07/2025 la División de la Gestión de la Cultura de la Vicerrectoría de Cultura y Bienestar da respuesta a los avances del PM, así:
Descripción del avance por el proceso
El plan de trabajo de los archivos acumulados cumplio su objetivo de organización documental con sus debidos registros tales como: Clasificación de acuedo al TRD, depuración, con FUID ajustado, en legajos con foliación no superiro a 200 folios, legajos y cajas rotuladas segun la norma documental. Listas para tranferencia. Este proceso se ha realizado con la dirección de la Vicerrectoría, las divisiones de Cultura, Salud Integral y Deportes. 
Evidencias presentadas por el proceso:
Registros fotográficos de los avances del plan de trabajo
Avance propuesto por el proceso:
98%
Dificultades en la ejecución:
Las observaciones estan dadas en el compromiso de los funcionarios responsables del proceso. Se evidencia el manejo inadecuado en la organización de los documentos (falta de conocimiento), el manejo inadecuado de las TRD que la clasificación sea mas compleja de acuerdo a los contedios frente a su asignacion serial 
II Semestre 2025
Con oficio 7.2-55.6/012 del 24/01/2026 informa: 
Descripción del avance:
Dentro del Plan de trabajo establecido por la Vicerrectoría de Cultura y Bienestar se han desarrollado en este periodo: dos (2) capacitaciones entre el área de gestión documental y los funcionarios y OPS que manejan elaboración de documentos. Los temas a tratar en dichas capacitaciones fueron: Clasificacion segun series, elaboracion de actas y resoluciones segun normatividad, indentificacion de las TRD segun las necesidades de las dependencias e identificación de los conceptos de archivo de apoyo y de gestión.El avance alcanzado: Se mejoro notoramiente el manejo de los consecutivos y su aplicación en las tablas de retención documental. Los procesos ya no cuentan con devoluciones en gran cantidad como hace unos meses, por conocer las series y subseries de origen y destino.
Evidencias presentadas por el proceso:
Registros fotografico
Acta 2,1,1-3,58/041 de seguimiento
Plan de trabajo de archivo
Avance propuesto por el proceso:
85%
Dificultades en la ejecución:
Ninguna
Pendientes:
Dentro del proceso de capacaitación se dejo un compromiso de resolver inquietudes sobre los temas de archivo e incluir en el plan de accion 2026 de la vicerrectoria la formacion en este tema durante el año 2026.</t>
  </si>
  <si>
    <t>Sin evidencia del Plan de Trabajo para la organización del archivo de Gesitón de la Vicerrectoría de Cultura y Bienestar.
La OCI Verificará el estado del archivo de gestión de la Vicerrectoría de Cultura y Bienestar, a fin de dar el cierre a las actividades.
I semestre 2025
La Vicerrectoría de Cultura y Bienestar no envió los registros fotográficos que evidencian los avances del plan de trabajo, aunque se le solicitaron por teléfono después de haber dado una respuesta inicial
II semetre
El Plan de trabajo o específicamente el cronograma de actividades a realizar mediante el CPS 5.5-17.13/396 del 2025, registra un periodo comprendido desde el mes de enero hasta septiembre de 2025.
Los informes entregados registran actividades para los meses de abril, mayo y junio de 2025.
La Oficina de Control Interno conoció las actas de seguimiento realizadas por el Área de Gestión Documental, correspondientes a los archivos de las divisiones adscritas a la Vicerrectoría de Cultura y Bienestar, así como del archivo de la propia Vicerrectoría de Cultura y Bienestar, así:
División de Gestión de la Cultura: Según el Área de Gestión Documental, cuenta con el visto bueno para transferir la vigencia 2022.
División de Gestión de la Recreación y el Deporte: Según el Área de Gestión Documental, cuenta con el visto bueno para transferir las vigencias 2013 a 2022.
División de Gestión de la Salud Integral y Desarrollo Humano: Cuenta con el visto bueno para transferir las vigencias 2012 a 2022.
Archivo de la Vicerrectoría de Cultura y Bienestar: Se encuentra al día con las transferencias establecidas.
A partir del seguimiento realizado y de la información verificada, la OCI concluye que la Vicerrectoría de Cultura y Bienestar cumplió con el objetivo propuesto, correspondiente a la organización de los archivos de sus diferentes divisiones, incluida la propia Vicerrectoría, contando para ello con el acompañamiento y apoyo técnico del Área de Gestión Documental. De igual manera, los soportes presentados por el proceso responsable no dan cuenta de los avances reportados por el Área de Gestión Documental, lo que genera una brecha entre lo ejecutado institucionalmente y lo documentado por el proceso.
A pesar de estas limitaciones, se establece que el objetivo general de organización documental sí fue alcanzado por la Vicerrectoría, principalmente gracias al trabajo articulado con el Área de Gestión Documental y al cumplimiento de las actividades institucionales orientadas al ordenamiento y transferencia de los archivos.</t>
  </si>
  <si>
    <t xml:space="preserve">I semestre 2025:
Con oficio 7.2-55.6/309 del 30/07/2025 la División de la Gestión de la Cultura de la Vicerrectoría de Cultura y Bienestar da respuesta a los avances del PM, así:
Descripción del avance por el proceso
De acuerdo a la capacitación del 29 de noviembre de 2024, se determino los ajustes al plan de trabajo 2025, los cuales se ven reflejados en el item aterior. Se procede a mejorar los procesos de marcación y organización del material documental que se encuentran en los archivadores. Esto se hizo en toda la vicerrectoría y sus dependencias.
Evidencias presentadas por el proceso:
Fografias de los archivos actuales.
Avance propuesto por el proceso:
98%
Dificultades en la ejecución:
Ninguna
II Semestre 2025
Con oficio 7.2-55.6/012 del 24/01/2026 informa: 
Descripción del avance:
Dentro del Plan de trabajo establecido se encuentra el seguimiento a la ejecucion de los diversos procesos aplicados dentro de la operatividad del manejo documental. Por lo anterior se han desarrollado: a partir del diagnostico realizado en el año 2024 se identifico el atrazo en los ajustes del archivo en las dependencia y direccion de la vicerrectoría. por ello se establecio comenzar con las dependencias que tenian menor volumen de vigencias represadas permitiendo que al año 2025 todo el archivo de la vicerrectoría estuviera organizado de acuerdo a las normas de gestion documental establecidas por la institución. este proceso se termina satisfactoriamente en el mes de agosto y a la fecha el ärea de Gestión Documental da visto bueno para realizar las transferencias. El avance alcanzado logro realizar las transferencias de los documentos, al igual que saniar los archivos y organizar los mismos de manera normativa, permitiendo salvaguardar la memoria institucional desde esta vicerrectoría.
Evidencias presentadas por el proceso:
Registro fotografico
Docuemntos FUID de la vicerrectoría
Oficio de visita de cronograma de Gestión documental (XXXXX)
Avance propuesto por el proceso:
100%
Dificultades en la ejecución:
Ninguno
Registro fotografico
Docuemntos FUID de la vicerrectoría
Oficio de visita de cronograma de Gestión documental (XXXXX)
Pendientes:
El pendiente no radica en la ejecucion de la vicerrectoría sino a la espera del ärea de Gestión Documental para el traslado de las cajas al archivo central universitario. </t>
  </si>
  <si>
    <t>I semestre 2025
"La Vicerrectoría de Cultura y Bienestar no envió los registros fotográficos que muestran el estado actual del archivo de gestión, aunque se le solicitaron por teléfono después de haber dado una respuesta inicial.
II semetre
El Plan de trabajo o específicamente el cronograma de actividades a realizar mediante el CPS 5.5-17.13/396 del 2025, registra un periodo comprendido desde el mes de enero hasta septiembre de 2025.
Los informes entregados registran actividades para los meses de abril, mayo y junio de 2025.
La Oficina de Control Interno conoció las actas de seguimiento realizadas por el Área de Gestión Documental, correspondientes a los archivos de las divisiones adscritas a la Vicerrectoría de Cultura y Bienestar, así como del archivo de la propia Vicerrectoría de Cultura y Bienestar, así:
División de Gestión de la Cultura: Según el Área de Gestión Documental, cuenta con el visto bueno para transferir la vigencia 2022.
División de Gestión de la Recreación y el Deporte: Según el Área de Gestión Documental, cuenta con el visto bueno para transferir las vigencias 2013 a 2022.
División de Gestión de la Salud Integral y Desarrollo Humano: Cuenta con el visto bueno para transferir las vigencias 2012 a 2022.
Archivo de la Vicerrectoría de Cultura y Bienestar: Se encuentra al día con las transferencias establecidas.
A partir del seguimiento realizado y de la información verificada, la OCI concluye que la Vicerrectoría de Cultura y Bienestar cumplió con el objetivo propuesto, correspondiente a la organización de los archivos de sus diferentes divisiones, incluida la propia Vicerrectoría, contando para ello con el acompañamiento y apoyo técnico del Área de Gestión Documental. De igual manera, los soportes presentados por el proceso responsable no dan cuenta de los avances reportados por el Área de Gestión Documental, lo que genera una brecha entre lo ejecutado institucionalmente y lo documentado por el proceso.
A pesar de estas limitaciones, se establece que el objetivo general de organización documental sí fue alcanzado por la Vicerrectoría, principalmente gracias al trabajo articulado con el Área de Gestión Documental y al cumplimiento de las actividades institucionales orientadas al ordenamiento y transferencia de los archivos.</t>
  </si>
  <si>
    <t>Para el I semestre del 2025
La Vicerectoría de Cultura y Bienestar en oficio 7.1-55.6/249 del 07/04/2025 y 7.4-55.6/82 del 05/06/2025 asunto: propuesta acuerdo Superior 052 de 2016, remite propuesta de modificación.
II Semestre 2025
Con oficio 7.2-55.6/012 del 24/01/2026 informa: 
Descripción del avance:
Fue remitido desda la  Vicerectoría de Cultura y Bienestar en oficio 7.1-55.6/249 del 07/04/2025 y 7.4-55.6/82 del 05/06/2025 remitiendo la propuesta elaborada desda la Division de Gestion de Salud Integral y Desarrollo Humano.
Evidencias presentadas por el proceso:
Nueva propuesta enviada por la Oficina Asesora Juridica el dia 28 de julio de 2025  (proyectando una nueva propuesta en la cual proyectan una resolucion rectoral y un nuevo acuerdo para reliquidación de matricula).
Avance propuesto por el proceso:
100%
Dificultades en la ejecución:
Durante la reunion efectuada el dia 20 de noviembre de 2025, con algunos miembros del Grupo Interdisciplinario, Vicerectoria Administrativa, División de Admisiones, Registro y Control Academico, Oficina Asesora Juridica y la Division de Gestion de Salud Integral y Desarrollo Humano, fue informado por la Vicerrectora Acdemica que se ha elaborado una propuesta de modificacion al Acuerdo Superior 049 de 1998, por tanto la propuesta de modificacion al Acuerdo 052 de 2016 queda suspendida hasta que se socialice la nueva propuesta del primer acuerdo antes mencionado. Acordando una reunión para el dia 10 de diciembre con el fin de soializar esta propuesta.
Pendientes:
Revisión y aprobación de la propuesta de modificacion del Acuerdo 052 de 2016, por parte del Grupo Interdisciplinario que conforman el Comité de Reliquidación de matricula.</t>
  </si>
  <si>
    <r>
      <t xml:space="preserve">I semestre de 2025
Según el acta N° 7.4-3.58/32 del 3/04/2025, sesión en la que se trató la: "Revisión de la propuesta de modificación del Acuerdo 052 de 2016", se realizaron diferentes sugerencias para tener en cuenta en la inclusión o modificacón del acuerdo en mención y acuerdan enviar el documento con los ajustes realizado en la sesión, a la Oficina Jurídica para su concepto y aval. Sin embargo, en el acta no se evidencia la aprobación por el Comité de la reforma del A.S. 052 de 2016.
</t>
    </r>
    <r>
      <rPr>
        <sz val="10"/>
        <rFont val="Arial"/>
        <family val="2"/>
      </rPr>
      <t xml:space="preserve">II Semestre de 2025
La Vicerrectoría de Cultura y Bienestar adjunta el acta 7.4-3.58/161 del 20/11/2025 cuyo tema es: definición de los criterios para solicitudes relacionadas a cambio de estratificación y cambio de dirección, sin embargo no se observan temas tratados con respecto a la moficicación del AS 052 de 2016. De otra parte, acuerdan reunirse el 3/12/2025 para tratar concernientes al AS 049 de1998.
Igualmente adjunta una comunicación enviada a través de correo electrónico - vicecb@unicauca.edu.co, de manera informal sin código de TRD ni consecutivo, la señora Deicy Coral reenvía a la cuenta de correo electrónico trabajosocial@unicauca.edu.co el proyecto de acuerdo que pretende modificar el acuerdo 052 de 2016 y el proyecto de resolución rector remitido a su vez por el Jefe de la Oficina Jurídica.
Los anexos:
"versión final acuerdo superior que modifica el 052": "Por el cual se modifica el parágrafo quinto del artículo primero del Acuerdo Superior 052 de 2016 y se otorga al Rector la competencia para reglamentar el procedimiento de reliquidación de matrícula financiera", versión que no se evidencia su aprobación por el Comité como primera instancia posterior al aval por la Oficina Jurídica, en el acta remitida por la vicecb.
igual situación ocurre con el "documento final resolución rectoral 052", "Por la cual se reglamenta el procedimiento para la reliquidación del valor de los derechos básicos de matrícula financiera en los programas de pregrado de la Universidad del Cauca".
La Vicerrctoría identifica como dificultad que: "Durante la reunion efectuada el dia 20 de noviembre de 2025, con algunos miembros del Grupo Interdisciplinario, Vicerectoria Administrativa, División de Admisiones, Registro y Control Academico, Oficina Asesora Juridica y la Division de Gestion de Salud Integral y Desarrollo Humano, fue informado por la Vicerrectora Acdemica que se ha elaborado una propuesta de modificacion al Acuerdo Superior 049 de 1998, por tanto la propuesta de modificacion al Acuerdo 052 de 2016 queda suspendida hasta que se socialice la nueva propuesta del primer acuerdo antes mencionado. Acordando una reunión para el dia 10 de diciembre con el fin de soializar esta propuesta".
Razón por la que  la OCI no se asigna avance (0%).
</t>
    </r>
  </si>
  <si>
    <t>I semestre 2025:
Con oficio 7.2-55.6/309 del 30/07/2025 la División de la Gestión de la Cultura de la Vicerrectoría de Cultura y Bienestar da respuesta a los avances del PM, así:
Descripción del avance por el proceso
Se efectuaron dos reuniones en las cuales se realizaron ajustes a la proyecciòn del nuevo Acuerdo de Reliquidaciòn de matricula, los dias 17 de marzo y 03 de abril de los corrientes. 
Evidencias presentadas por el proceso:
Acta No. 7.4-3.58/101 del 17 de marzo.
Acta No.7.4-3.58/32  del 3 de abril de 2025.
Avance propuesto por el proceso:
No responde
Dificultades en la ejecución:
Incumplimiento en las revisión de la propuesta del nuevo Acuerdo de Reliquidación por parte de la Oficina Asesora Juridica. 
II Semestre 2025
Con oficio 7.2-55.6/012 del 24/01/2026 informa: 
Descripción del avance:
Fue remitido desda la  Vicerectoría de Cultura y Bienestar en oficio 7.1-55.6/249 del 07/04/2025 y 7.4-55.6/82 del 05/06/2025 remitiendo la propuesta elaborada desda la Division de Gestion de Salud Integral y Desarrollo Humano.
Evidencias presentadas por el proceso:
Nueva propuesta enviada por la Oficina Asesora Juridica el dia 28 de julio de 2025  (proyectando una nueva propuesta en la cual proyectan una resolucion rectoral y un nuevo acuerdo para reliquidación de matricula).
Avance propuesto por el proceso:
100%
Dificultades en la ejecución:
Durante la reunion efectuada el dia 20 de noviembre de 2025, con algunos miembros del Grupo Interdisciplinario, Vicerectoria Administrativa, División de Admisiones, Registro y Control Academico, Oficina Asesora Juridica y la Division de Gestion de Salud Integral y Desarrollo Humano, fue informado por la Vicerrectora Acdemica que se ha elaborado una propuesta de modificacion al Acuerdo Superior 049 de 1998, por tanto la propuesta de modificacion al Acuerdo 052 de 2016 queda suspendida hasta que se socialice la nueva propuesta del primer acuerdo antes mencionado. Acordando una reunión para el dia 10 de diciembre con el fin de soializar esta propuesta.
Pendientes:
Revisión y aprobación de la propuesta de modificacion del Acuerdo 052 de 2016, por parte del Grupo Interdisciplinario que conforman el Comité de Reliquidación de matricula.</t>
  </si>
  <si>
    <t>I Semestre de 2025.
Revisadas las actas enviadas por la Vicecb,la OCI evidenció:
En Acta N° 7.4-3.58/101 del 17/03/2025, que tuvo como tema a tratar "Revisión de la propuesta de modificación del Acuerdo 052 de 2016", sin embargo, no se visibilizan los cambios o los aportes y/o ajustes a dicho acuerdo.
Según el acta N° 7.4-3.58/32 del 3/04/2025, cuyo tema tratado fue "Revisión de la propuesta de modificación del Acuerdo 052 de 2016", se realizaron diferentes sugerencias para tener en cuenta en la inclusión o modificacón del acuerdo en mención. Finalmente, acuerdan enviar el documento con los ajustes realizado en la sesión, a la Oficina Jurídica para su concepto y aval.
Con respecto a la documentación de las actas, se evidencian inconsistencias en la numeración, toda vez que a de fecha 17/03/2025 tiene un consecutivo mayor a la de la fecha 03/04/2025.De otra parte, el acta N° 7.4-3.58/101 la firma la Profesional Especializada de la División de Gestion de Desarrollo Humano y Salud Integral, quien no participó en tal reunión.
La evidencia del indicador refiere a: "Documento  propuesta ajustado", la OCI observó el oficio 7.1-55.6/249 del 07/04/2025 suscrito por el VRCB en el que remite a la Oficina Jurídica la proyección de la Propuesta de modificación del Acuerdo Superior 052 de 2016, trabajada por el comité de reliquidación el día 03/04/2025, para revisión y ajustes.
Asi mismo, con oficio 7.4-55.6/82 del 05/06/2025 la Profesional Especializada Catalina Zarama Ruíz de la División de Gestión de Salud Integral y Desarrollo Humano, recuerda al asesor Jurídico de la Universidad el envío de la propuesta de modificación del Acuerdo Superior 052 de 2016, para revisión, y a la fecha no se han recibido las observaciones correspondientes a dicha propuesta, para continuar con el trámite.
II Semestre de 2025
La Vicerrectoría de Cultura y Bienestar adjunta el acta 7.4-3.58/161 del 20/11/2025 cuyo tema es: definición de los criterios para solicitudes relacionadas a cambio de estratificación y cambio de dirección, sin embargo no se observan temas tratados con respecto a la moficicación del AS 052 de 2016. De otra parte, acuerdan reunirse el 3/12/2025 para tratar concernientes al AS 049 de1998.
Igualmente adjunta una comunicación enviada a través de correo electrónico - vicecb@unicauca.edu.co, de manera informal sin código de TRD ni consecutivo, la señora Deicy Coral reenvía a la cuenta de correo electrónico trabajosocial@unicauca.edu.co el proyecto de acuerdo que pretende modificar el acuerdo 052 de 2016 y el proyecto de resolución rector remitido a su vez por el Jefe de la Oficina Jurídica.
Los anexos:
"versión final acuerdo superior que modifica el 052": "Por el cual se modifica el parágrafo quinto del artículo primero del Acuerdo Superior 052 de 2016 y se otorga al Rector la competencia para reglamentar el procedimiento de reliquidación de matrícula financiera", versión que no se evidencia su aprobación por el Comité como primera instancia posterior al aval por la Oficina Jurídica, en el acta remitida por la vicecb.
igual situación ocurre con el "documento final resolución rectoral 052", "Por la cual se reglamenta el procedimiento para la reliquidación del valor de los derechos básicos de matrícula financiera en los programas de pregrado de la Universidad del Cauca".
La Vicerrctoría identifica como dificultad que: "Durante la reunion efectuada el dia 20 de noviembre de 2025, con algunos miembros del Grupo Interdisciplinario, Vicerectoria Administrativa, División de Admisiones, Registro y Control Academico, Oficina Asesora Juridica y la Division de Gestion de Salud Integral y Desarrollo Humano, fue informado por la Vicerrectora Acdemica que se ha elaborado una propuesta de modificacion al Acuerdo Superior 049 de 1998, por tanto la propuesta de modificacion al Acuerdo 052 de 2016 queda suspendida hasta que se socialice la nueva propuesta del primer acuerdo antes mencionado. Acordando una reunión para el dia 10 de diciembre con el fin de soializar esta propuesta".
Razón por la que  la OCI no se asigna avance (0%).</t>
  </si>
  <si>
    <r>
      <rPr>
        <sz val="10"/>
        <rFont val="Arial"/>
        <family val="2"/>
      </rPr>
      <t xml:space="preserve">I semestre 2025:
Con oficio 7.2-55.6/309 del 30/07/2025 la División de la Gestión de la Cultura de la Vicerrectoría de Cultura y Bienestar da respuesta a los avances del PM, así:
Descripción del avance por el proceso
No se han realizado avances, ya que la oficina Asesor Jurídica no ha enviado la propuesta revisada.
Evidencias presentadas por el proceso:
No hay
Avance propuesto por el proceso:
0%
Dificultades en la ejecución:
</t>
    </r>
    <r>
      <rPr>
        <sz val="12"/>
        <rFont val="Arial"/>
        <family val="2"/>
      </rPr>
      <t xml:space="preserve">
</t>
    </r>
    <r>
      <rPr>
        <sz val="10"/>
        <rFont val="Arial"/>
        <family val="2"/>
      </rPr>
      <t>II Semestre 2025
Con oficio 7.2-55.6/012 del 24/01/2026 informa: 
Descripción del avance:
Fue remitido desda la  Vicerectoría de Cultura y Bienestar en oficio 7.1-55.6/249 del 07/04/2025 y 7.4-55.6/82 del 05/06/2025 remitiendo la propuesta elaborada desda la Division de Gestion de Salud Integral y Desarrollo Humano.
Evidencias presentadas por el proceso:
Nueva propuesta enviada por la Oficina Asesora Juridica el dia 28 de julio de 2025  (proyectando una nueva propuesta en la cual proyectan una resolucion rectoral y un nuevo acuerdo para reliquidación de matricula).
Avance propuesto por el proceso:
100%
Dificultades en la ejecución:
Durante la reunion efectuada el dia 20 de noviembre de 2025, con algunos miembros del Grupo Interdisciplinario, Vicerectoria Administrativa, División de Admisiones, Registro y Control Academico, Oficina Asesora Juridica y la Division de Gestion de Salud Integral y Desarrollo Humano, fue informado por la Vicerrectora Acdemica que se ha elaborado una propuesta de modificacion al Acuerdo Superior 049 de 1998, por tanto la propuesta de modificacion al Acuerdo 052 de 2016 queda suspendida hasta que se socialice la nueva propuesta del primer acuerdo antes mencionado. Acordando una reunión para el dia 10 de diciembre con el fin de soializar esta propuesta.
Pendientes:
Revisión y aprobación de la propuesta de modificacion del Acuerdo 052 de 2016, por parte del Grupo Interdisciplinario que conforman el Comité de Reliquidación de matricula</t>
    </r>
  </si>
  <si>
    <t xml:space="preserve">A la fecha no se evidencia el acta de la sesión  del Comité de reliquidación para aprobar la propuesta de modificación de A.s. 05 de 2016.
Avence 0%
I semestre de 2025
Según el acta N° 7.4-3.58/32 del 3/04/2025, sesión en la que se trató la: "Revisión de la propuesta de modificación del Acuerdo 052 de 2016", se realizaron diferentes sugerencias para tener en cuenta en la inclusión o modificacón del acuerdo en mención y acuerdan enviar el documento con los ajustes realizado en la sesión, a la Oficina Jurídica para su concepto y aval. Sin embargo, em el acta no se evidencia la aprobación por el Comité de la reforma del A.S. 052 de 2016.
II Semestre de 2025
La Vicerrectoría de Cultura y Bienestar adjunta el acta 7.4-3.58/161 del 20/11/2025 cuyo tema es: definición de los criterios para solicitudes relacionadas a cambio de estratificación y cambio de dirección, sin embargo no se observan temas tratados con respecto a la moficicación del AS 052 de 2016. De otra parte, acuerdan reunirse el 3/12/2025 para tratar concernientes al AS 049 de1998.
Igualmente adjunta una comunicación enviada a través de correo electrónico - vicecb@unicauca.edu.co, de manera informal sin código de TRD ni consecutivo, la señora Deicy Coral reenvía a la cuenta de correo electrónico trabajosocial@unicauca.edu.co el proyecto de acuerdo que pretende modificar el acuerdo 052 de 2016 y el proyecto de resolución rector remitido a su vez por el Jefe de la Oficina Jurídica.
Los anexos:
"versión final acuerdo superior que modifica el 052": "Por el cual se modifica el parágrafo quinto del artículo primero del Acuerdo Superior 052 de 2016 y se otorga al Rector la competencia para reglamentar el procedimiento de reliquidación de matrícula financiera", versión que no se evidencia su aprobación por el Comité como primera instancia posterior al aval por la Oficina Jurídica, en el acta remitida por la vicecb.
igual situación ocurre con el "documento final resolución rectoral 052", "Por la cual se reglamenta el procedimiento para la reliquidación del valor de los derechos básicos de matrícula financiera en los programas de pregrado de la Universidad del Cauca".
La Vicerrctoría identifica como dificultad que: "Durante la reunion efectuada el dia 20 de noviembre de 2025, con algunos miembros del Grupo Interdisciplinario, Vicerectoria Administrativa, División de Admisiones, Registro y Control Academico, Oficina Asesora Juridica y la Division de Gestion de Salud Integral y Desarrollo Humano, fue informado por la Vicerrectora Acdemica que se ha elaborado una propuesta de modificacion al Acuerdo Superior 049 de 1998, por tanto la propuesta de modificacion al Acuerdo 052 de 2016 queda suspendida hasta que se socialice la nueva propuesta del primer acuerdo antes mencionado. Acordando una reunión para el dia 10 de diciembre con el fin de soializar esta propuesta".
Razón por la que  la OCI no se asigna avance (0%).
</t>
  </si>
  <si>
    <t>I semestre 2025:
Con oficio 7.2-55.6/309 del 30/07/2025 la División de la Gestión de la Cultura de la Vicerrectoría de Cultura y Bienestar da respuesta a los avances del PM, así:
Descripción del avance por el proceso
No se han realizado avances, ya que la oficina Asesor Jurídica no ha enviado la propuesta revisada.
Evidencias presentadas por el proceso:
No hay
Avance propuesto por el proceso:
0%
Dificultades en la ejecución:
II Semestre 2025
Con oficio 7.2-55.6/012 del 24/01/2026 informa: 
Descripción del avance:
Fue remitido desda la  Vicerectoría de Cultura y Bienestar en oficio 7.1-55.6/249 del 07/04/2025 y 7.4-55.6/82 del 05/06/2025 remitiendo la propuesta elaborada desda la Division de Gestion de Salud Integral y Desarrollo Humano.
Evidencias presentadas por el proceso:
Nueva propuesta enviada por la Oficina Asesora Juridica el dia 28 de julio de 2025  (proyectando una nueva propuesta en la cual proyectan una resolucion rectoral y un nuevo acuerdo para reliquidación de matricula).
Avance propuesto por el proceso:
100%
Dificultades en la ejecución:
Durante la reunion efectuada el dia 20 de noviembre de 2025, con algunos miembros del Grupo Interdisciplinario, Vicerectoria Administrativa, División de Admisiones, Registro y Control Academico, Oficina Asesora Juridica y la Division de Gestion de Salud Integral y Desarrollo Humano, fue informado por la Vicerrectora Acdemica que se ha elaborado una propuesta de modificacion al Acuerdo Superior 049 de 1998, por tanto la propuesta de modificacion al Acuerdo 052 de 2016 queda suspendida hasta que se socialice la nueva propuesta del primer acuerdo antes mencionado. Acordando una reunión para el dia 10 de diciembre con el fin de soializar esta propuesta.
Pendientes:
Revisión y aprobación de la propuesta de modificacion del Acuerdo 052 de 2016, por parte del Grupo Interdisciplinario que conforman el Comité de Reliquidación de matricula</t>
  </si>
  <si>
    <t>I semestre 2025:
Con oficio 7.2-55.6/309 del 30/07/2025 la División de la Gestión de la Cultura de la Vicerrectoría de Cultura y Bienestar da respuesta a los avances del PM, así:
Descripción del avance por el proceso
No se han realizado avances, ya que la oficina Asesora Jurídica no ha enviado la propuesta revisada.
Evidencias presentadas por el proceso:
No hay
Avance propuesto por el proceso:
0%
Dificultades en la ejecución:
II Semestre 2025
Con oficio 7.2-55.6/012 del 24/01/2026 informa: 
Descripción del avance:
Fue remitido desda la  Vicerectoría de Cultura y Bienestar en oficio 7.1-55.6/249 del 07/04/2025 y 7.4-55.6/82 del 05/06/2025 remitiendo la propuesta elaborada desda la Division de Gestion de Salud Integral y Desarrollo Humano.
Evidencias presentadas por el proceso:
Nueva propuesta enviada por la Oficina Asesora Juridica el dia 28 de julio de 2025  (proyectando una nueva propuesta en la cual proyectan una resolucion rectoral y un nuevo acuerdo para reliquidación de matricula).
Avance propuesto por el proceso:
100%
Dificultades en la ejecución:
Durante la reunion efectuada el dia 20 de noviembre de 2025, con algunos miembros del Grupo Interdisciplinario, Vicerectoria Administrativa, División de Admisiones, Registro y Control Academico, Oficina Asesora Juridica y la Division de Gestion de Salud Integral y Desarrollo Humano, fue informado por la Vicerrectora Acdemica que se ha elaborado una propuesta de modificacion al Acuerdo Superior 049 de 1998, por tanto la propuesta de modificacion al Acuerdo 052 de 2016 queda suspendida hasta que se socialice la nueva propuesta del primer acuerdo antes mencionado. Acordando una reunión para el dia 10 de diciembre con el fin de soializar esta propuesta.
Pendientes:
Revisión y aprobación de la propuesta de modificacion del Acuerdo 052 de 2016, por parte del Grupo Interdisciplinario que conforman el Comité de Reliquidación de matricula</t>
  </si>
  <si>
    <t>Con oficio 7.4-52.5/416 del 05/12/2023 la División de gestión integral y desarrollo humano presentó:
Desde la Division de Gestión de Salud Integral y Desarrollo Humano se tiene elaborada una propuesta para el procedimiento de reliquidación de matricula, pero este se encuentra sujeto a la aprobación de la proyección del nuevo acuerdo.
Procedimiento reliquidación de matrícula 14/04/2023
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
II Semestre de 2025
Avance propuesto por el proceso:
100%
Dificultades en la ejecución:
El procedimiento queda sujeto a la modificación del Acuerdo 049 de 1998</t>
  </si>
  <si>
    <r>
      <t xml:space="preserve">Se evidenció la actualización de algunos formatos relacionados con el procedimiento de reliquidación de matrículas.
Se asigna avance de 75%
I semestre 2025.
Sin avance
</t>
    </r>
    <r>
      <rPr>
        <sz val="10"/>
        <rFont val="Arial"/>
        <family val="2"/>
      </rPr>
      <t>II semestre de 2025:
Durante el seguimiento correspondiente al II semestre de 2025, la OCI verificó que la Vicerrectoría de Cultura y Bienestar reporta un avance del 100% respecto a la actividad relacionada con la elaboración de los instrumentos necesarios para operativizar el procedimiento de reliquidación de matrícula; sin embargo, aunque el proceso manifiesta que los formatos fueron actualizados en 2024 y estos podrían ser utilizados de manera operativa, no es posible reconocer avance frente a la actividad del Plan de Mejoramiento, dado que la elaboración e implementación de dichos instrumentos debe responder a un procedimiento previamente documentado, el cual aún no se encuentra definido ni formalizado. En ausencia de ese procedimiento, los instrumentos no pueden considerarse alineados con la actividad comprometida ni con su indicador, máxime cuando la matriz de seguimiento no fue diligenciada en su totalidad. Por lo anterior, la OCI no asigna avance.
La Vicerrectoría de Cultura y Bienestar no diligenció la matriz en su totalidad</t>
    </r>
  </si>
  <si>
    <t>En la reunión llevado a cabo con Secreatria General se despejaron diferentes dudas a fin de lograr articulación con el sistema de PQRSF,
Acta sin identificación de la seríe y subserie conforme a la TRD
Para el segundo semestre se describe que se envió la proyecion del procedimiento de reliquidación de matricula pero esta sujeto al nuevo Acuerdo.
I semestre de 2025
Sin avance
II semestre de 2025:
Se valúa efectividad.</t>
  </si>
  <si>
    <t>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
II semestre 2025:
Avance propuesto por el proceso:
100%
Dificultades en la ejecución:
El procedimiento queda sujeto a la modificación del Acuerdo 049 de 1998.</t>
  </si>
  <si>
    <t>Pendiente la aprobación de modificación del A.S. 052 de 2016 y de la revisión de criterios del Sistema PQRSF para articular al procedimiento
Sin avance
I semestre 2025
Sin avance
II Semestre de 2025:
Sin evidencia de la documentación del procedimiento</t>
  </si>
  <si>
    <r>
      <t>Con oficio 7.4-55.6/105 del 19/06/2024 se reportó:
El Mapa Integral de Riesgos Institucional Vigencia 2024 Versión 2, incluye riesgo de cocrrupción "</t>
    </r>
    <r>
      <rPr>
        <i/>
        <sz val="12"/>
        <rFont val="Arial"/>
        <family val="2"/>
      </rPr>
      <t>Abuso de poder al realizar el estudio socioeconómico para beneficio de terceros.</t>
    </r>
    <r>
      <rPr>
        <sz val="12"/>
        <rFont val="Arial"/>
        <family val="2"/>
      </rPr>
      <t>"
Correos electronicos del 18/06/2024 a la Oficina de Planeación y Desarrollo Institucional de ajustes del riesgo identificado
I semestre 2025:
Con oficio 7.2-55.6/309 del 30/07/2025 la División de la Gestión de la Cultura de la Vicerrectoría de Cultura y Bienestar da respuesta a los avances del PM, así:
Descripción del avance por el proceso
No se realizó
Evidencias presentadas por el proceso:
No hay
Avance propuesto por el proceso:
0%
Dificultades en la ejecución:</t>
    </r>
  </si>
  <si>
    <t xml:space="preserve">
I semestre del 2025
Sin evidencias
II semestre de 2025
La Oficina de Control Interno conoció las actas de seguimiento realizadas por el Área de Gestión Documental, correspondientes a los archivos de las divisiones adscritas a la Vicerrectoría de Cultura y Bienestar, así como del archivo de la propia Vicerrectoría de Cultura y Bienestar, así:
División de Gestión de la Salud Integral y Desarrollo Humano: Cuenta con el visto bueno para transferir las vigencias 2012 a 2022.</t>
  </si>
  <si>
    <t>I semestre del 2025
Sin evidencias
II semestre de 2025
La Oficina de Control Interno conoció las actas de seguimiento realizadas por el Área de Gestión Documental, correspondientes a los archivos de las divisiones adscritas a la Vicerrectoría de Cultura y Bienestar, así como del archivo de la propia Vicerrectoría de Cultura y Bienestar, así:
División de Gestión de la Salud Integral y Desarrollo Humano: Cuenta con el visto bueno para transferir las vigencias 2012 a 2022.</t>
  </si>
  <si>
    <t>I semestre de 2025:
Con oficio 4.2-55.6/516 del 21 de julio de 2025, DARCA envía  la siguiente información:
Descripción de avances por el proceso:
El procedimiento de liquidación y descuentos de Matrícula Financiera para Admitidos y Estudiantes Regulares fue actualizado y socializado con la mesa de trabajo DARCA - TICS
Evidencia presentada por el proceso 
- Acta 4.2-3/ 008 Socialización procedimiento PA-GA-4.2-PR-8 Matrícula Académica y Financiera para Estudiantes Regulares - DARCA 01/04/2025
Avance propuesto por el proceso:
La actividad propuesta tiene un avance del 100% teniendo en cuenta que se alcanzó el objetivo definido inialmente
II semestre de 2025:
Con oficio 4.2-55/025 del 22 de enero de 2026, DARCA envía  la siguiente información:
Descripción de avances por el proceso:
Se reliza la implementación del procedimiento que permite generar en un solo recibo la liquidacion de todos los Items contemplados tanto para liquidación como para descuentos para matrícula financiera.
Evidencia presentada por el proceso 
Acta de reunion 4.2-3/022 , realizada en la division de admisiones, registro y control académico entre sus miembros en el que se socializan las fechas de admisión, matricula y demás procesos asociados para la generación de matricula financiera
Avance propuesto por el proceso:
El proceso no propone porcentaje de avance</t>
  </si>
  <si>
    <t>I semestre 2025
La OCI evidenció la publicación en el programa LVMEN, disponible en el portal web institucional, del procedimiento PA-GA-4.2-PR-8 Matrícula Académica y Financiera para Estudiantes Regulares - DARCA
En el acta 4.2-3/008 del 01/04/2025, de asunto “Socialización del procedimiento PA-GA-4.2-PR-8 Matrícula Académica y Financiera para Estudiantes Regulares - DARCA”, se observa que dicho documento fue revisado, actualizado y socializado únicamente, con un contratista de la División de TIC’s, un contratista de DARCA y un servidor público de la misma dependencia; sin que se evidencie la socialización del procedimiento mencionado con los servidores públicos y o contratistas de la División, quienes son los responsables directos de su implementación operativa o ejecución.
II semestre de 2025:
En el Acta de Reunión 4.2-3/022, fechada el 14/11/2025, se menciona de manera muy sucinta el tema N.º 3, relacionado con la “Socialización del procedimiento de registro de notas”. En el documento se registran algunas recomendaciones sobre el diligenciamiento de notas del período 2025-2 y sobre el uso del formulario contemplado como actividad del Plan de Mejora de la OCI. Asimismo, el acta indica que se realizó la socialización del procedimiento de registro de notas con los funcionarios de DARCA.
No obstante, se evidencia que el acta de socialización del procedimiento, correspondiente a la reunión del 14/11/2025, no incluye el código del procedimiento ni su ubicación en la plataforma Lumen. Adicionalmente, al consultar a algunos técnicos administrativos de DARCA, estos manifestaron no conocer el documento del procedimiento, lo cual sugiere que la socialización no fue suficiente o no se garantizó su adecuada difusión.</t>
  </si>
  <si>
    <t>Con relación a la evidencia de cumplimiento del indicador - Actas, la OCI recomienda, mejorar la descripción de los criterios que se tuvieron en cuenta para la modificación y/o actualización de la documentación de los procedimientos, utilizar los códigos establecidos en la tabla de retención documental y describir correctamente los cargos de los que participan en las sesiones de trabajo, conforme se establece en la Institución.
De la revisión de la documentación del procedimiento "Matrícula Académica y Financiera para Estudiantes Regulares - PA-GA-4.2-PR-8", La Oficina de Control Interno (OCI) realizó un análisis de los puntos de control definidos en tal procedimiento y evidenció que estos presentan un nivel de generalidad que limita su utilidad como referencia para verificar, hacer seguimiento y valorar la efectividad de su aplicación. Esta situación dificulta la evaluación objetiva del cumplimiento y desempeño de los procesos.
Por otra parte, observó que en algunas actividades se hace referencia al Sistema Integrado de Matrículas y Control Académico (SIMCA), por ejemplo:
Actividad 5: “Realiza pruebas de las matrículas académicas y financieras para verificar el correcto funcionamiento del aplicativo SIMCA, con el objetivo de detectar posibles fallas antes de iniciar el proceso de matrícula.”
Punto de control: “Pruebas de funcionamiento del aplicativo SIMCA realizadas.”
Actividad 9: “Efectúa su matrícula financiera a través del aplicativo SIMCA.”
Punto de control: “Registro de matrícula financiera en el aplicativo SIMCA.”
Formulaciones que limitan el alcance del punto de control al uso exclusivo del aplicativo SIMCA, lo que no resulta adecuado, ya que el aplicativo en sí no puede considerarse un punto de control. Los puntos de control deben estar orientados a evidencias verificables del cumplimiento de actividades clave del proceso, más allá del uso de una herramienta tecnológica específica.
Por lo anterior la OCI recomienda:
Identificar puntos de control de manera específiica y que permitan su verificación, de tal manera que permitan la comprobación de la ejecución de una actividad de forma correcta.
Su definición no debe  sujetarse a una herramientas técnológicas, supeditándolo al uso exclusivo de un aplicativo, como en este caso a SIMCA, de otra parte, los puntos de control deben ser orientados a la obtención de un resultado o evidencia, que refleje el cumplimiento de la actividad descrita en el procedimiento.
II semestre de 2025
Se recomienda que DARCA, refuerce la socialización y divulgación del Procedimiento de Registro de Notas, orientando a los funcionarios participantes a consultar de manera periódica la plataforma Lvmen para acceder a los documentos vigentes asociados al proceso de ARCA.
Asimismo, se sugiere realizar una nueva sesión de socialización en la que se indique claramente la ubicación del procedimiento en la plataforma y se verifique que los técnicos administrativos y demás servidores involucrados conocen y aplican adecuadamente las directrices establecidas. Esto contribuirá a mejorar la apropiación institucional del procedimiento y su correcta ejecución.
En cuanto al uso de la Tabla de Retención Documetal - TRD se recomienda utilizar las subseries teniendo en cuenta que en los soportes presentados los tipos documentales carecen de la subserie, ejemplo Acta de Reunión 4.2-3/022,</t>
  </si>
  <si>
    <t>I semestre de 2025:
Con oficio 4.2-55.6/516 del 21 de julio de 2025, DARCA envía  la siguiente información:
Descripción de avances por el proceso:
Se socializó el procedimiento del registro de notas definitivo con la Vicerrectoría Acádemica y Decanos de las diferentes facultades con el fin de dar a conocer el procedimiento y recibir retroalimentación para complementar el mismo.
Evidencia presentada por el proceso:
Acta de reunión y registro de aistencia realizada así: 
- Acta 4.2-3/ 011 Socialización del procedimiento de Control de registro de calificaciones - DARCA, Vicerrectoría académica y Decanos - lista de asistencia 12/05/2025
Avance propuesto por el proceso:
La actividad propuesta tiene un avance del 100% teniendo en cuenta que se alcanzó el objetivo definido inialmente.
II semestre de 2025:
Con oficio 4.2-55/025 del 22 de enero de 2026, DARCA envía  la siguiente información:
Descripción de avances por el proceso:
Se realizan las reuniones con los decanos de las facultades faltantes para la socializacion del procedimiento definitivo del registro de notas, para la uniformidad de información entre facultades y division.
Evidencia presentada por el proceso:
Para las reuniones presenciales se levanta acta 4.2-3/019  facultad de artes del encuentro, mientras que para los encuentros virtuales se toman pantallazos de la presentación realizada.
Avance propuesto por el proceso:
El proceso no propone porcentaje de avance</t>
  </si>
  <si>
    <t xml:space="preserve">I Semestre de 2025
La OCI evidenció la publicación del procedimiento en el programa LVMEN, disponible en el portal web institucional: PA-GA-4.2-PR-15 Control y Registro de Calificaciones de Estudiantes de Pregrado  V2, con fecha de actualización  23/04/2025
En el Acta 4.2-3/011, correspondiente al registro de la socialización del procedimiento de control de registro de calificaciones - DARCA, realizada el 12/05/2025, se evidencia la presentación del procedimiento ante la Vicerrectora Académica y cinco decanos de las siguientes facultades:
Derecho y Ciencias Políticas y Sociales, Ciencias Contables, Económicas y Administrativas,Ingeniería Electrónica y Telecomunicaciones, Ingeniería Civil, Ciencias Naturales, Exactas y de la Educación. Sin embargo, no es posible validar completamente la evidencia del cumplimiento del indicador propuesto, ya que la universidad cuenta con nueve facultades, además de la Vicerrectora Académica, para un total de diez representantes requeridos.
II semestre de 2025:
En el Acta de Reunión 4.2-3/019, fechada el 23/10/2025, se registra la socialización del Procedimiento de Registro de Notas ante algunos docentes universitarios de la Facultad de Artes. Durante la sesión, se expuso de manera general la secuencia y las fases del procedimiento con el fin de promover su correcta aplicación en los procesos académicos. Asimismo, se atendieron y resolvieron las inquietudes planteadas por los participantes.
Sin embargo, se observa que en el acta se indica que dicho procedimiento cuenta con “el aval” de la Oficina de Control Interno. Es importante precisar que la OCI no avala ni valida la documentación ni los procedimientos institucionales; su función se limita a brindar asesoría y acompañamiento en la elaboración y fortalecimiento de los mismos, conforme a sus competencias misionales.
El proceso encargado del Plan de Mejoramiento remitió pantallazos en los que se evidencian los nombres de las personas que participaron en la reunión virtual. Asimismo, envió archivos en formato PDF que contienen los correos electrónicos enviados desde DARCA, mediante los cuales se remitió el Procedimiento de Registro de Notas de manera previa a la reunión.
Sin embargo, se identificó que la socialización realizada no fue documentada mediante actas de reunión que permitieran dejar constancia de los criterios, orientaciones y directrices impartidas por DARCA durante la sesión. La ausencia de esta documentación limita la trazabilidad del proceso y dificulta contar con evidencia formal del contenido socializado y de las instrucciones proporcionadas a los participantes.
</t>
  </si>
  <si>
    <t>La OCI recomienda programar una segunda jornada de socialización del procedimiento de control de registro de calificaciones, dirigida específicamente, a los decanos de las cuatro facultades restantes que no participaron en la sesión del 12/05/2025, a fin de lograr completar los registros para el cumplimiento del indicador propuesto, para lograr incluir a los representantes de las nueve facultades y a la Vicerrectora Académica, conforme a lo establecido en el indicador.
II semestre de 2025.
Se recomienda a DARCA revisar y ajustar la redacción utilizada en las actas y demás documentos en los que se haga referencia al Procedimiento de Registro de Notas, evitando señalar que dicho procedimiento cuenta con el “aval” de la Oficina de Control Interno, dado que esta dependencia no valida ni certifica procedimientos institucionales.
Asimismo, se sugiere reforzar la comunicación interna para que los funcionarios encargados de la elaboración y documentación de procedimientos comprendan el rol de la OCI, limitándose a registrar que esta oficina brinda asesoría y acompañamiento técnico cuando corresponda. Esto contribuirá a mejorar la precisión de la información consignada en los documentos institucionales y a evitar interpretaciones incorrectas sobre las funciones de la OCI.
Igualmente se recomienda a DARCA documentar formalmente las sesiones de socialización del Procedimiento de Registro de Notas mediante la elaboración de actas de reunión que detallen los criterios, orientaciones y directrices impartidas a los participantes.
Asimismo, se sugiere establecer un mecanismo interno que además del envío previo del procedimiento y la evidencia de participación en reuniones virtuales, exista un registro completo y trazable del contenido socializado. Esto permitirá fortalecer la transparencia, la uniformidad en la comunicación y la adecuada apropiación del procedimiento por parte de las facultades.</t>
  </si>
  <si>
    <t>I semestre de 2025:
Con oficio 4.2-55.6/516 del 21 de julio de 2025, DARCA envía  la siguiente información:
Descripción de avances por el proceso:
Se realizó la actualización del manual del procedimiento de registro de notas con el paso a paso de manera sintetizadas, con el fin de que sea una herramienta de fácil entendimiento.
Evidencia presentada por el proceso:
Manual del procedimiento de registro de notas actualizado
Avance propuesto por el proceso:
La actividad propuesta tiene un avance del 100% teniendo en cuenta que se alcanzó el objetivo definido inialmente.
II semestre de 2025:
Con oficio 4.2-55/025 del 22 de enero de 2026, DARCA envía  la siguiente información:
Descripción de avances por el proceso:
Actualizacion y publicacion en la plataforma LVMEN del nuevo procedimiento de registro de notas
Evidencia presentada por el proceso:
Publicación del manual en la plataforma LVMEN 
Avance propuesto por el proceso:
El proceso no propone porcentaje de avance
Dificultades:
No existencia de un formato especifico para manuales, por lo que se debio gestar desde cero</t>
  </si>
  <si>
    <t>Según los soportes enviados por DARCA, mediante correo electrónico del 28 de julio cursante, esta solicita al Centro de Gestión de la Calidad y Creditación Institucional - CGCyAI, se codifique y publique el Manual del procedimiento de registro de notas de la Universidad, sin que a la fecha, la OCI evidencie la publicación del mismo en el Progama Lumen del portal Web Institucional.
II Semestre de 2025
La OCI verificó la publicación del documento "PA-GA-4.2-MN-1Manual de Registro de Calificaciones para Estudiantes de Pregrado de la Universidad del Cauca V1" con fecha de actualización 27/10/2025 y fecha de publicación el 29/10/2025. Por lo que la actvidad tiene un avance del 100%</t>
  </si>
  <si>
    <t>La OCI recomienda: reiterar ante el Centro de Gestión de la Calidad y Acreditación Institucional, la solicitud de publicación del "Manual del procedimiento de registro de notas de la Universidad" y, realizar seguimiento a fin de lograr, que dentro del plazo establecido, para la finalización de esta actividad como parte del plan de mejoramiento, se obtenga avance del 100%.
II semestre de 2025.
La OCI recomienda socializar periodicamente el manual a todos los actores que intervienen en el registro de notas y documentar tal actividad</t>
  </si>
  <si>
    <t>I semestre de 2025:
Con oficio 4.2-55.6/516 del 21 de julio de 2025, DARCA envía  la siguiente información:
Descripción de avances por el proceso:
Se elaboró una matriz de control para llevar un monitoreo del registro de notas de los docentes que no cumplen con las fechas según el calendario académico vigente. Esta matriz se genera a través de un formulario de Google, en el que los docentes realizan las solicitudes de registro de notas y los técnicos de cada facultad realizan la apertura del sistema para que los docentes registren las notas correspondientes.
Evidencia presentada por el proceso:
Matriz de control de las solicitudes del registro de notas. 
Avance propuesto por el proceso:
La actividad propuesta tiene un avance del 100% 
II semestre de 2025:
Con oficio 4.2-55/025 del 22 de enero de 2026, DARCA envía  la siguiente información:
Descripción de avances por el proceso:
e hace seguimiento a la  Matriz de Control de seguimiento del proceso de registro de notas y se realiza un diagnostico que permite identificar que aunque la division cuenta con un amplio numero de PQRS, donde más del 96% hacen referencia a solicitudes de información y menos del 2% restante hacen referencia al proceso especifico de registro de notas
Evidencia presentada por el proceso:
Con ayuda del área juridica de la división se obtiene el "Informe Peticiones, Quejas, Reclamos y Sugerencias (PQRS) Relacionadas con el Procedimiento de Registro de Notas - División de Admisiones, Registro y Control Académico", para el periodo 2025 
Avance propuesto por el proceso:
El proceso no propone porcentaje de avance</t>
  </si>
  <si>
    <t>I Semestre 2025
Siendo que la debilidad identificada corresponde a la persistencia de inconformidades manifestadas mediante PQR por parte de grupos de valor y partes interesadas, relacionadas con el registro y corrección de notas académicas, principalmente en la Facultad de Derecho, Ciencias Políticas y Sociales y en DARCA, y considerando que la acción de mejora establecida consiste en “establecer una estrategia para el control del registro oportuno de calificaciones en los programas con alto índice de PQR”, se evidencia que los soportes presentados dan cuenta del cumplimiento del indicador definido, consistente en la elaboración de una matriz de control para el proceso de registro de notas.
Según el análisis realizado por DARCA, contenido en el documento titulado “Interpretación Matriz control registro de notas 2025-1”, las matrices incluyen registros diligenciados por docentes de diversas facultades, a través de formularios de Google, en los que solicitan la apertura del sistema académico para registrar calificaciones correspondientes a los cortes del 30% y 70%. Dichas matrices son consideradas herramientas clave para el control de la evaluación académica y la atención de solicitudes excepcionales.
No obstante, en el documento no se evidencia un análisis que permita establecer si ha habido una disminución en las PQR relacionadas con el registro y/o corrección de notas, particularmente en las unidades académicas mencionadas. Esto limita la posibilidad de evaluar el impacto de la acción de mejora sobre la problemática inicialmente identificada.
Con base en el análisis que la OCI, realiza a la información enviada por la Secretaría general de la Universidad del Cauca, para el seguimiento a las PQRSF 2025 - 1, se evidencia que las relacionadas con el registro de notas en las diferentes facultades, estas han disminuido en un gran porcentaje con respecto a la vigencia anterior.
II Semestre de 2025: Durante el seguimiento al Plan de Mejoramiento del II semestre de 2025 se evidenció que el proceso auditado realizó un análisis de las PQRS relacionadas con el procedimiento de registro de notas, identificando que la mayoría corresponden a solicitudes de información y un porcentaje mínimo al proceso específico, lo cual constituye un diagnóstico pertinente; sin embargo, aunque se reporta el uso de información de PQRS como insumo de control, no se evidencia de manera clara la elaboración y formalización de la matriz de control definida en el Plan de Mejoramiento ni su implementación sistemática como herramienta de control, y adicionalmente no se reporta porcentaje de avance, por lo que el cumplimiento de la acción se considera parcial. Por lo anterior la OCI Mantiene el porcentaje de avance 80%</t>
  </si>
  <si>
    <t>Se recomienda complementar la estrategia de control del registro oportuno de calificaciones con un análisis sistemático del comportamiento de las PQR relacionadas con el registro y corrección de notas, especialmente en las unidades académicas con mayor incidencia, como la Facultad de Derecho, Ciencias Políticas y Sociales y DARCA. Este análisis permitirá evaluar el impacto real de las acciones implementadas, identificar áreas críticas y ajustar las medidas de mejora de manera más efectiva. Igualmente, se recomienda establecer mecanismos de retroalimentación entre los resultados de las matrices de control y la gestión de PQR, que fortalezca la articulación entre la evaluación académica y la atención a las partes interesadas.
II semestre de 2025:
Con base en los antecedentes del seguimiento 2025‑1 y la información remitida para el II semestre de 2025, se observa que, si bien en el periodo anterior se evidenció la elaboración y uso de matrices de control para el registro de notas y una disminución significativa de las PQR relacionadas con este proceso, en el seguimiento actual el proceso auditado se limita a presentar un diagnóstico general de las PQRS del año 2025 sin demostrar de manera explícita la continuidad, formalización y uso sistemático de la matriz de control como herramienta de la estrategia definida en el Plan de Mejoramiento, ni su articulación con un análisis comparativo que permita evaluar el impacto de dicha acción sobre la disminución de inconformidades; adicionalmente, no se reporta porcentaje de avance, lo que dificulta la trazabilidad y evaluación objetiva del cumplimiento de la acción de mejora.</t>
  </si>
  <si>
    <t>I semestre de 2025:
Con oficio 4.2-55.6/516 del 21 de julio de 2025, DARCA envía  la siguiente información:
Descripción de avances por el proceso:
Una vez se realizaron los requerimientos del paso previo y finalizadas las fechas del calendario académico para el registro de notas, se generó un reporte final de las diferentes solicitudes de los docentes por facultad para evidenciar la efectividad de la estrategía implementada.
Evidencia presentada por el proceso:
Matriz de control de las solicitudes del registro de notas. 
Avance propuesto por el proceso:
La actividad propuesta tiene un avance del 100% 
II semestre de 2025:
Con oficio 4.2-55/025 del 22 de enero de 2026, DARCA envía  la siguiente información:
Descripción de avances por el proceso:
Se realiza capacitacion de inficadores que permite identificar que gran parte de la responsabilidad frente al registro de notas se acarrea desde el proceso llevado a cabo en las facultades 
Evidencia presentada por el proceso:
Acta de reunion 4,2-3/021, realizada de la mano de Cesar Molano como representante de Centro Gestion de la Calidad y Acreditación Institucional y algunos colaboradores de la division en el proceso de planteamiento de indicadores
Avance propuesto por el proceso:
El proceso no propone porcentaje de avance
Dificultades:
Identificar el roll y la responsabilidad de cada area para con la ejecucion del registro de notas en el sistema</t>
  </si>
  <si>
    <t>I semestre de 2025.
Pese a que DARCA, en el marco de la acción de mejora “Establecer una estrategia para el control del registro oportuno de calificaciones de los programas con alto índice de PQR”, propone como evidencia de cumplimiento del indicador los “Registros de la identificación e implementación de los indicadores”. para lo que, presenta el documento con nombre "Indicadores - Reporte final de solicitudes de registro de notas 2025-1", en el que se proponen cinco indicadores de efectividad, que permiten evaluar el desempeño de cada facultad con relación al procedimiento de registro de calificaciones, igualmente, incluye conclusiones generales, tales como:
Facultades más efectivas: Humanas, Educación, Derecho, Civil, Facultades con problemas de efectividad: Artes, Contables, Electrónica, Facultades con bajo involucramiento o demanda: Electrónica y Contables, Facultades con alta carga y eficiencia: Educación y Humanas, No obstante, el documento no presenta las estrategias específicas a implementar para impulsar la implementación del indicador y así dar cumplimiento a lo reglamentado por la Institución, lo que limita la posibilidad de evaluar la efectividad de la acción de mejora en términos de planificación y seguimiento.
II Semestre de 2025:
En el seguimiento correspondiente al II semestre de 2025, y considerando que en el periodo 2025‑1 la OCI había determinado un avance del 80 % en la acción de mejora relacionada con la estrategia para el control del registro oportuno de calificaciones, el proceso auditado reporta como avance la realización de una capacitación orientada al planteamiento de indicadores, a partir de la cual se identifica que gran parte de la responsabilidad asociada al registro de notas recae en los procesos desarrollados en las facultades; sin embargo, aunque se aporta como evidencia el acta de reunión realizada con acompañamiento del Centro de Gestión de la Calidad y Acreditación Institucional, no se evidencia la definición, formalización ni implementación de indicadores de efectividad, ni la adopción de estrategias concretas orientadas a fortalecer el control del registro de calificaciones, tal como fue recomendado en el seguimiento anterior, adicionalmente no se reporta porcentaje de avance y persiste como dificultad la falta de claridad en los roles y responsabilidades de las áreas involucradas, lo que limita el incremento del avance previamente alcanzado y la verificación del cumplimiento integral del Plan de Mejoramiento.</t>
  </si>
  <si>
    <t>La OCI sugiere complementar la propuesta de indicadores en concordancia con la Guía Metodológica para la Gestión de Indicadores de la Universidad del Cauca, considerando esta como una herramienta estratégica que apoya a los líderes de procesos, proyectos, áreas funcionales y programas académicos en la construcción de indicadores orientados a medir la gestión (formular, medir y hacer seguimiento), controlar y vigilar las acciones.
En ese sentido, se recomienda fortalecer la propuesta de indicadores de efectividad mediante la definición e implementación de estrategias concretas que contribuyan al cumplimiento del indicador en los tiempos establecidos por la Institución. Estas estrategias deben contemplar acciones diferenciadas según el nivel de efectividad, carga académica y grado de participación de cada facultad, con el propósito de mejorar el control del registro oportuno de calificaciones y reducir el número de PQR asociadas al procedimiento.
Por otra parte, esta Oficina recomienda establecer mecanismos de seguimiento y evaluación periódica que faciliten la toma de decisiones basadas en los datos obtenidos y que promuevan la mejora continua de las acciones implementadas.
II Semestre de 2025: 
Se recomienda mantener el Plan de Mejoramiento en continuidad, otorgando un cierre parcial únicamente a las actividades relacionadas con el diagnóstico y análisis del proceso, dado que, aunque se evidencia un avance significativo previo, en el II semestre de 2025 no se demuestra la implementación efectiva de indicadores, estrategias concretas ni mecanismos de seguimiento; en consecuencia, el Plan debe continuar hasta que se definan claramente los roles y responsabilidades de las áreas involucradas, se formalicen e implementen los indicadores conforme a la guía institucional y se evidencie el impacto real de las acciones en el control del registro oportuno de calificaciones y la disminución de PQR.</t>
  </si>
  <si>
    <t>Según oficio 4-55.6/107 del 31/01/2025, la Vicerrectoria Académica solicita la ampliación del plazo de algunas actividades (Comisión de estudios, Evaluación docente, Comisión académica y Estimulos económicos).
Con oficio 4-55.6/880 del 31/07/2025, la Vicerrectoria Académica solicita la ampliación del plazo de algunas actividades y oficio 4-55.6/915 06/08/2025 ampliación al oficio 4-55.6/880, en cuanto al plazo de actividades faltantes. 
Oficio 4-55.6/063 del 23/01/2026, la Vicerrectoria Académica solicita la ampliación de algunas actividades hasta el 29/05/2026.
Para el seguimiento 2025 II, Segun oficio  4-55.6/063 23/01/2026 la Vicerectoria Academica solicita ampliaciòn hasta el 29 de mayo de 2026, para las siguientes actividades: 
1. Actividades 3 y 4: en espera de respuesta por parte de la Oficina Jurídica.
2. Actividades 5, 6, 7, 8, 9 y 10: en espera de respuesta por parte de la Oficina Jurídica.
3. Actividades 12, 13, 14 y 15: en proceso de formalización del procedimiento en la
plataforma Lumen.
4. Actividades 19, 20 y 21: en espera de respuesta por parte de la Oficina Jurídica.
5. Actividades 22, 23 y 24: la normatividad requerida debe ser analizada conjuntamente
con la Vicerrectoría de Investigación (VRI) y posteriormente revisada por la Oficina
Jurídica.</t>
  </si>
  <si>
    <t>Para el primer semestre 2025
  La Vicerrectoria Académica mediante oficio 4-55.6/797 17/07/2025 , remite la matriz diligenciada del plan de mejoramiento y  las evidencias. 
-Oficio 4-55.6/162  11/02/2025, dirigido a la Oficina Jurídica solicitud de aval jurídico modificación parcial del Capítulo XIV , del Acuedo Superior 024 de 1993, para continuar con los trámites ante el consejo académico y el consejo superior.
- Proyecto Resolución Rectoral "por lo que se deroga la Resolución R-901 de 2023 y se reglamentan los requisitos para la autorización de las comisiones académicas al interior y exterior".
-Proyección de propuesta Acuerdo Superior XXX de 2025.
LaVicerrectoria Académica, mediante oficio 4-55.6/880 31/07/2025, solicita ampliación hasta el 19/12/2025
Seguimiento II Semestre 2025
 La Vicerrectoría Académica  aporta las evidencias mediante ofico No. 1. Oficio 4-55.6/063 23/01/2026 :
 2.Oficio 4.55.6 -1340 del  29 de octubre de 2025- Solicitud de viabilidad jurìdica
3. Proyecto comisiones academicas y de estudios 2025</t>
  </si>
  <si>
    <t xml:space="preserve">Para el primer semestre 2025   
Con base en las evidencias recibidas, la Oficina de Control Interno (OCI) determinó que no es posible asignar avance a las actividades evaluadas, debido a la ausencia de soporte suficiente que permita evidenciar cumplimiento. Esta situación se presenta especialmente en relación con el documento “Resolución Rectoral por la que se deroga la Resolución R-901 de 2023 y se reglamentan los requisitos para la autorización de las comisiones académicas al interior y exterior”, el cual aún se encuentra en calidad de proyecto y en proceso de revisión por parte de la Oficina Jurídica. Esta condición impide su validación como evidencia de ejecución dentro del plan de mejoramiento.
La OCI recepciona oficio 4-55.6/880 31/07/2025 de Vicerrectoria Academica,solicitando ampliación hasta el 19/12/2025, esto motivado a las observaciones sustanciales de la oficina juridica. 
Para el II semestre del 2025
La OCI de acuerdo a las evidencias reportadas por la Vicerrectoria Academica, segun del  oficio del 29 de octubre de 2025, verifica la propuesta retroalimentación del proyecto de la modificación parcial al AS 024/1993 , el cual fue enviado a la oficina jurídica para revisión de esta dependencia. Por tal motivo se da un avance del 50% y con ello se da cumplimiento del 100% de esta actividad. . 
</t>
  </si>
  <si>
    <t xml:space="preserve">Según oficio 4-55.6/107 del 31/01/2025,Seguimiento Plan de Mejoramiento 2024-2. Solicita ampliación del plazo hasta el 30 de noviembre 2025, se argumenta que las instancias por las cuales debe pasar el proyecto, son oficinas Jurídica, Consejo Académico y Consejo Superior, pueden realizar observaciones.  
  LaVicerrectoria Académica, mediante oficio 4-55.6/880 31/07/2025, solicita ampliación hasta el 19/12/2025
 Seguimiento II Semestre 2025
 La Vicerrectoría Académica  aporta las evidencias realizadas en este periodo:
2.Oficio 4.55.6 -1340 del  29 de octubre de 2025- Solicitud de viabilidad jurìdica
</t>
  </si>
  <si>
    <t xml:space="preserve">El avance esta supeditado a la presentación de observaciones por parte de los decanos.
Para el primer semestre 2025 
La OCI recepciona oficio 4-55.6/880 31/07/2025 de Vicerrectoria Academica,solicitando ampliación hasta el 19/12/2025, esto motivado a las observaciones sustanciales de la oficina juridica.  
Para el II semestre del 2025
La OCI de acuerdo a las evidencias reportadas por la Vicerrectoria Academica, verifica la propuesta de retroalimentación de tenidas en cuentas observaciones realizadas por la oficina jurídica proyecto borrador de la modificación parcial al Acuerdo Superior 024/1993, el cual remitido a la oficina jurídica mediante 2. Oficio 4.55.6 -1340 del  29 de octubre de 2025- Solicitud de viabilidad jurìdica, dichas observaciones  está comtempladas el el documento actual del proyecto, estas fueron con referencia a las comisiones academicas para profesores de planta y permisos academicos para profesores ocasionales.
La OCI determina que conforme a lo presentado como evidencia por parte de la Vicerectoria Academica se le da cumplimiento al 100%
</t>
  </si>
  <si>
    <t xml:space="preserve">Según oficio 4-55.6/107 del 31/01/2025,Seguimiento Plan de Mejoramiento 2024-2. Solicita ampliación del plazo hasta el 30 de noviembre 2025, se argumenta que las instancias por las cuales debe pasar el proyecto, son oficinas Jurídica, Consejo Académico y Consejo Superior, pueden realizar observaciones. 
Seguimiento II Semestre 2025:
Se presenta las siguientes eviddencias:  1. oficio 4-55.6/063 23/01/2026 y   2.oficio  4.55.6 -1340 del  29 de octubre de 2025, dirigido a la oficina Jurìdica reinterando la solicitud de aval del proyecto de AS 024 de 1993, por el cual se modifica parcialmente  el capitulo IX  sobre el capitulo de comisiones académicas y comisiones de estudio
</t>
  </si>
  <si>
    <t>Para el primer semestre 2025 
La OCI recepciona oficio 4-55.6/880 31/07/2025 de Vicerrectoria Academica,solicitando ampliación hasta el 19/12/2025, esto motivado a las observaciones sustanciales de la oficina juridica. 
Seguimiento II Semestre 2025
La OCI  acepta la solicitud realizada mediante  1. oficio 4-55.6/063 23/01/2026 de la Vicerrectoría Académica de ampliar la fecha de cierre de esta actividad hasta el 29 de mayo del 2026, ya que sin la viabilidad por parte de la oficina Jurídica, no se puede proceder a presentar el aval requerido por el Consejo Académico  y posterior aprobación ante el Consejo Superior, frente esta actividad la OCI determina un avance del 40%</t>
  </si>
  <si>
    <t xml:space="preserve">Según oficio 4-55.6/107 del 31/01/2025,Seguimiento Plan de Mejoramiento 2024-2. Solicita ampliación del plazo hasta el 30 de noviembre 2025, se argumenta que las instancias por las cuales debe pasar el proyecto, son oficinas Jurídica, Consejo Académico y Consejo Superior, pueden realizar observaciones.  
LaVicerrectoria Académica, mediante oficio 4-55.6/880 31/07/2025, solicita ampliación hasta el 19/12/2025
Seguimiento II Semestre 2025:
 Se presenta 2.oficio 4.55.6 -1340 del  29 de octubre de 2025, dirigido a la oficina Jurìdica reinterando la solicitud de aval del proyecto de AS 024 de 1993, por el cual se modifica parcialmente  el capitulo IX  sobre el capitulo de comisiones académicas y comisiones de estudio
</t>
  </si>
  <si>
    <t>No se presentó avance para la actividad, debido a que depende de la realización de otra actividad.
Para el primer semestre 2025 
La OCI recepciona oficio 4-55.6/880 31/07/2025 de Vicerrectoria Academica,solicitando ampliación hasta el 19/12/2025, esto motivado a las observaciones sustanciales de la oficina juridica. 
Seguimiento II Semestre 2025
La OCI,  acepta la solicitud realizada mediante 1. oficio 4-55.6/063 23/01/2026 de la Vicerrectoría Académica de ampliar la fecha de cierre de esta actividad hasta el 29 de mayo del 2025, ya que sin la viabilidad por parte de la oficina Jurídica y además sin contar con la normatividad aprobada, no es posible estructurar un nuevo procedimiento. La OCI determina un avance del 40%</t>
  </si>
  <si>
    <t>Según oficio 4-55.6/107 del 31/01/2025,Seguimiento Plan de Mejoramiento 2024-2. Solicita ampliación del plazo hasta el 30 de noviembre 2025, se argumenta que las instancias por las cuales debe pasar el proyecto, son oficinas Jurídica, Consejo Académico y Consejo Superior, pueden realizar observaciones. 
Para el primer semestre 2025, no se presenta avance 
Seguimiento II Semestre 2025
Según 1.oficio 4-55.6/063 23/01/2026 La Vicerrectoría Académica  aporta las evidencias realizadas en este periodo
 Se presenta 2. oficio 4.55.6 -1340 del  29 de octubre de 2025, dirigido a la oficina Jurìdica reinterando la solicitud de aval del proyecto de AS 024 de 1993</t>
  </si>
  <si>
    <t xml:space="preserve">
Para el primer  semestre 2025 no se presentó avance para la actividad, hasta tanto no se modifique la normatividad por el Consejo Superior
Seguimiento II Semestre 2025
La OCI,  acepta la solicitud realizada mediante oficio 4-55.6/063 23/01/2026 de la Vicerrectoría Académica de ampliar la fecha de cierre de esta actividad hasta el 29 de mayo del 202,   para el procedimiento con actividades integradas.
La OCI mantiene el avance frente a esta actividad</t>
  </si>
  <si>
    <t xml:space="preserve">Según oficio 4-55.6/107 del 31/01/2025,Seguimiento Plan de Mejoramiento 2024-2. Solicita ampliación del plazo hasta el 30 de noviembre 2025, se argumenta que las instancias por las cuales debe pasar el proyecto, son oficinas Jurídica, Consejo Académico y Consejo Superior, pueden realizar observaciones. 
Para el primer semestre 2025, no se presenta avance 
Seguimiento II Semestre 2025
Según 1.oficio 4-55.6/063 23/01/2026 La Vicerrectoría Académica  aporta las evidencias realizadas en este periodo
 Se presenta 2.oficio 4.55.6 -1340 del  29 de octubre de 2025, dirigido a la oficina Jurìdica reinterando la solicitud de aval del proyecto de AS 024 de 1993, por el cual se modifica parcialmente  el capitulo IX  sobre el capitulo de comisiones académicas y comisiones de estudio
</t>
  </si>
  <si>
    <t xml:space="preserve">
Para el primer semestre  2025 no se presentó avance para la actividad hasta tanto no se modifique la normatividad por el Consejo Superior 
Seguimiento II Semestre 2025
La OCI,  acepta la solicitud realizada mediante oficio 2. 4-55.6/063 23/01/2026 de la Vicerrectoría Académica de ampliar la fecha de cierre de esta actividad hasta el 29 de mayo del 2025, ya que sin la viabilidad por parte de la oficina Jurídica y además sin contar con la normatividad aprobada, no es posible integrar al procedimiento las actividades,por ende no se puede realizar la socializaciòn . 
Se mantiene el avance de esta activida</t>
  </si>
  <si>
    <t xml:space="preserve">Según oficio 4-55.6/107 del 31/01/2025,Seguimiento Plan de Mejoramiento 2024-2. Solicita ampliación del plazo hasta el 30 de noviembre 2025, se argumenta que las instancias por las cuales debe pasar el proyecto, son oficinas Jurídica, Consejo Académico y Consejo Superior, pueden realizar observaciones. 
Para el primer semestre 2025, no se presenta avance 
Seguimiento II Semestre 2025
Según 1.oficio 4-55.6/063 23/01/2026 La Vicerrectoría Académica  aporta las evidencias realizadas en este periodo
 Se presenta 2. oficio 4.55.6 -1340 del  29 de octubre de 2025, dirigido a la oficina Jurìdica reinterando la solicitud de aval del proyecto de AS 024 de 1993, por el cual se modifica parcialmente  el capitulo IX  sobre el capitulo de comisiones académicas y comisiones de estudio
</t>
  </si>
  <si>
    <t xml:space="preserve">
Para el primer semestre  2025 no se presentó avance para la actividad hasta tanto no se modifique la normatividad por el Consejo Superior
Seguimiento II Semestre 2025
Sin la normatividad aprobada, no se puede  ajustar  la nueva minuta de contrato de otorgamiento de comisión de estudios, la cual depende de dicha modificación, por tanto se reitera que el proyecto de AS se encuentra a espera de la respuesta de la Oficina Asesora Jurídica. 
La OCI,  acepta la solicitud realizada mediante 1.oficio 4-55.6/063 23/01/2026 de la Vicerrectoría Académica de ampliar la fecha de cierre de esta actividad hasta el 29 de mayo del 2026, Se mantiene el avance.</t>
  </si>
  <si>
    <t>Según oficio 4-55.6/107 del 31/01/2025,Seguimiento Plan de Mejoramiento 2024-2. Solicita ampliación del plazo hasta el 30 de noviembre 2025, se argumenta que las instancias por las cuales debe pasar el proyecto, son oficinas Jurídica, Consejo Académico y Consejo Superior, pueden realizar observaciones. 
Para el primer semestre 2025, no se presenta avance 
Seguimiento II Semestre 2025
Según 1.oficio 4-55.6/063 23/01/2026 La Vicerrectoría Académica  aporta las evidencias realizadas en este periodo
 Se presenta 2. oficio 4.55.6 -1340 del  29 de octubre de 2025, dirigido a la oficina Jurìdica reinterando la solicitud de aval del proyecto de AS 024 de 1993, por el cual se modifica parcialmente  el capitulo IX  sobre el capitulo de comisiones académicas y comisiones de estudio</t>
  </si>
  <si>
    <t xml:space="preserve">
Para el primer semestre  2025 no se presentó avance para la actividad hasta tanto no se modifique la normatividad por el Consejo Superior
Seguimiento II Semestre 2025
Sin la normatividad aprobada, no se puede realizar implementación de una nueva la minuta de contrato de otorgamiento de comisión de estudios, la cual depende de la modificación a la normativa, se amplie el plazo para el día viernes 29 de mayo de 2026. 
La OCI, evidencia que para esta actividad no se presenta avance </t>
  </si>
  <si>
    <t>Según oficio 4-55.6/107 del 31/01/2025,Seguimiento Plan de Mejoramiento 2024-2. Solicita ampliación del plazo hasta el 30 de noviembre 2025, se argumenta que las minutas de comisión de estudios estan supeditados al ajuste normativo.
Para el primer semestre 2025, no se presenta avance 
Seguimiento II Semestre 2025
Según 1oficio 4-55.6/063 23/01/2026 La Vicerrectoría Académica  aporta las evidencias realizadas en este periodo
 Se presenta 2. oficio 4.55.6 -1340 del  29 de octubre de 2025, dirigido a la oficina Jurìdica reinterando la solicitud de aval del proyecto de AS 024 de 1993, por el cual se modifica parcialmente  el capitulo IX  sobre el capitulo de comisiones académicas y comisiones de estudio</t>
  </si>
  <si>
    <t xml:space="preserve">
Para el primer semestre  2025 no se presentó avance para la actividad hasta tanto no se modifique la normatividad por el Consejo Superior
Seguimiento II Semestre 2025
Sin la normatividad aprobada, no se puede realizar implementación de una  minuta ajustada del contrato de otorgamiento de comisión de estudios, la cual depende de la modificación a la normativa, se amplie el plazo para el día viernes 29 de mayo de 2026. 
La OCI, evidencia que para esta actividad no se presenta avance</t>
  </si>
  <si>
    <t xml:space="preserve">Según oficio 4-55.6/107 del 31/01/2025,Seguimiento Plan de Mejoramiento 2024-2. Solicita ampliación del plazo hasta el 30 de noviembre 2025, se argumenta que las minutas de comisión de estudios estan supeditados al ajuste normativo.
Para el primer semestre 2025, no se presenta avance 
Seguimiento II Semestre 2025
Según 1.oficio 4-55.6/063 23/01/2026 La Vicerrectoría Académica  aporta las evidencias realizadas en este periodo,
sin la normatividad aprobada no es posible cumplir con la actividad propuesta
</t>
  </si>
  <si>
    <t>Para el primer semestre  2025 no se presentó avance para la actividad hasta tanto no se modifique la normatividad por el Consejo Superior
Seguimiento II Semestre 2025
Sin la normatividad aprobada, no se puede realizar implementación de una nueva la minuta de contrato de otorgamiento de comisión de estudios, la cual depende de la modificación a la normativa, se amplie el plazo para el día viernes 29 de mayo de 2026. 
La OCI, evidencia que para esta actividad no se presenta avance</t>
  </si>
  <si>
    <t xml:space="preserve">
Según oficio 4-55.6/107 del 31/01/2025,Seguimiento Plan de Mejoramiento 2024-2, se presenta:
Para el segundo semestre 2024, se conoce el Informe de Evaluacion I-2024
Para el primer semestre 2025, no se presenta avance 
Seguimiento II Semestre 2025
Según 1.oficio 4-55.6/063 23/01/2026 La Vicerrectoría Académica aporta las evidencias realizadas en este periodo 4. PA-GA-4-FOR-85 V1 12 de noviembre 2025 Informe compromisos de mejora evaluación docente 5.Correo electronico 4-31/547 del 13 de noviembre de 2025, dirigida a las 9 facultades con el asunto "Socialización del formato PA-GA-4-FOR-85  6. Comunicaciòn ficio 4-31/618 del 16 de diciembre de 2025, dirigido a las 9 facultades con asunto solicitud informes de compromiso de mejora evaluación docente periodo 2025-II</t>
  </si>
  <si>
    <t xml:space="preserve">
Para el segundo semestre 2024
 Para el segundo semestre 2024, se conoce el Informe de Evaluacion I-2024
AS 044 de 2024,  oficio dirigido a facultades.
Para el primer semestre 2025 
La OCI recepciona oficio 4-55.6/880 31/07/2025 de Vicerrectoria Academica,solicitando ampliación hasta el 19/12/2025.
Seguimiento II Semestre 2025
Para el segundo semestre 2025, se evidencia que la Vicerrectoría Académica, presenta las acciones pertinentes para llevar a cabo la evaluación docentes, conforme a lo indican en el formato actualizado y tambien debidamente formalizado Lvemen y oficios remitidos a las facultades. 
 Por este motivo la OCI determina un avance del 100%.
</t>
  </si>
  <si>
    <t xml:space="preserve">Según oficio 4-55.6/107 del 31/01/2025,Seguimiento Plan de Mejoramiento 2024-2. Solicita ampliación del plazo hasta el 20 de junio 2025.
Para el primer semestre 2025, no se presenta avance 
Seguimiento II Semestre 2025
 Mediante 5.oficio 4-31/547 del 13 de noviembre de 2025, mediante el cual  se  realizó la socialización formato 4.PA-GA-4-FOR-85 Versión 1, 12/11/2025, fecha Informe compromisos de mejora evaluación docente para requerir respuesta al finalizar el periodo académico. 6.Oficio 4-31/618 del 16 de diciembre de 2025, en el cual se solicitó se remita la respuesta el segundo semestre de 2025 por parte de las facultades y  7. PM-FO-4-PR-21 Evaluación docente </t>
  </si>
  <si>
    <t xml:space="preserve">
Para el primer semestre 2025 
La OCI recepciona oficio 4-55.6/880 31/07/2025 de Vicerrectoria Academica, donde solicita ampliación hasta el 19/12/2025
Seguimiento II Semestre 2025
Para el segundo semestre 2025, se evidencia que la Vicerrectoría Académica, presenta las acciones pertinentes para llevar a cabo la evaluación docentes, conforme a lo indican en el formato actualizado y oficios remitidos a las facultades. 
La OCI, determian que de acuerdo al proedimiento ajustado y que aun no esta formalizado en la pagina web de la Unicauca, se da un avance a la atividad del 50%, ademas de acuero dl oficio para la ampliacion de esta actividad se otorga el plazo hasta el 29 de mayo de 2026</t>
  </si>
  <si>
    <t>Según oficio 4-55.6/107 del 31/01/2025,Seguimiento Plan de Mejoramiento 2024-2. Solicita ampliación del plazo hasta el 20 de junio 2025.
Para el primer semestre 2025, no se presenta avance 
Seguimiento II Semestre 2025
Se evidencia informes de compromisos de mejora evaluación docente periodo 2025-2 mediante 5.oficio 4-31/547 del 13 de noviembre de 2025, mediante el cual  se  realizó la socialización formato 4. PA-GA-4-FOR-85 Versión 1, 12/11/2025, fecha Informe compromisos de mejora evaluación docente para requerir respuesta al finalizar el periodo académico. Oficio 4-31/618 del 16 de diciembre de 2025, en el cual se solicitó se remita la respuesta el segundo semestre de 2025 por parte de las facultades.</t>
  </si>
  <si>
    <t>Para el primer semestre 2025 
La OCI recepciona oficio 4-55.6/880 31/07/2025 de Vicerrectoria Academica, donde solicita ampliación hasta el 19/12/2025
Para el II Semestre 2025
 se evidencia la propuesta del procedimiento de Evaluación Docente. Conclusión Para el segundo semestre 2025, se evidencia la propuesta de Evaluación profesoral, por lo tanto el plazo solicitado por la Vicerrectoría Académica, se ampliara hasta el 29/05/2025,  formato que espera ser incluido en  la plataforma Lvmen. 
Por lo tanto se da un avance del 50%.</t>
  </si>
  <si>
    <t>Según oficio 4-55.6/107 del 31/01/2025,Seguimiento Plan de Mejoramiento 2024-2.
Mediante oficio 4.55-6/831 del 19/06/2024 la Vicerrectoría Académica presentó:Oficio 4-55.6/815 del 17/06/2024, enviado mediante correo electrónico el 18/06/2024, solicitud de revisión de preguntas evaluación profesoral.
Para el primer semestre 2025, no se presenta avance 
 Seguimiento II Semestre 2025,
evidencias presentadas, Propuesta final revisiòn de preguntas de Evaluaciòn Docente, la cual se realizo con las respuestas de las siguientes Facultades: Ciencias Humanas y Sociales, Facultad de Ciencias de la Salud, Ciencias Agrarias, Ciencias Contables, Económicas y Administrativas, Artes, Ciencias Naturales, Exactas y de la Educación, Derecho Ciencias Políticas y Sociales.
8.Oficio 4-55.6/1386 07/11/2025  Solicitud de revisiòn de preguntas evaluaciòn profesoral, dirigido Departamento de Estudios Interculturales
8.Oficio 4-55.6/1385 07/11/2025  Solicitud de revisiòn de preguntas evaluaciòn profesoral, dirigido Coordinadora Programa de Discapacidad.
8.Oficio 4-55.6/1384 07/11/2025  Solicitud de revisiòn de preguntas evaluaciòn profesoral, dirigido Departamento Derecho Penal 
8.Informe Consolidado de la revisiòn de las preguntas de evaluaciòn docente.</t>
  </si>
  <si>
    <t xml:space="preserve">La comunicación relacionada en el oficio 4-55.6/815, menciona las preguntas actuales sobre la evaluación profesoral, solicitando sugerencia de cambios y observaciones al cuestionario, pero no se evidencia que desde la VRA se haya impulsado una propuesta que contemple criterios claros y precisos que permitan la evaluación profesoral. Igualmente, la solicitud de acompañamiento a los decanos para esta actividad se realiza sobre los tiempo de cierre de la misma, programando su retroalimentación para el 26/07/2024, razón por la cual, se asigna un 10% de avance a la actividad.
Se debe revisar la ampliación de la fecha de finalización de la actividad.
Para el segundo semestre 2024, se evidencia la revisión de preguntas de la evaluación profesoral.
Para el primer semestre 2025 
La OCI recepciona oficio 4-55.6/880 31/07/2025 de Vicerrectoria Academica, donde solicita ampliación hasta el 19/12/2025
Para el II Semestre 2025
La OCI concluye que hasta no realizar la socialización de los ajustes del cuestionario de evaluación profesoral, la propuesta  debe ser socializada ante los Decanos y posteriormente Consejo Académico, el avance es del 50%, igual se avala la ampliación hasta el 29 de mayo del 2025.
</t>
  </si>
  <si>
    <t xml:space="preserve">Según oficio 4-55.6/107 del 31/01/2025,Seguimiento Plan de Mejoramiento 2024-2.
Cuestionario de evaluación profesoral
profesoral.
Para el primer semestre 2025, no se presenta avance 
Seguimiento II Semestre 2025
Según oficio 4-55.6/063 23/01/2026 La Vicerrectoría Académica  aporta las evidencias realizadas en este periodo,
mediante 9.oficio 4-55.6/1238 del 07 de octubre de 2025, asunto remisión de minuta de resolución para la evalacuón de la experiencia calificada docente
</t>
  </si>
  <si>
    <t xml:space="preserve">
Para el segundos semestre 2024
Se presenta cuestionario
Para el primer semestre 2025 
La OCI recepciona oficio 4-55.6/880 31/07/2025 de Vicerrectoria Academica, donde solicita ampliación hasta el 19/12/2025
Para el II Semestre 2025
La OCI concluye que hasta no realizar la socialización de los ajustes del cuestionario de evaluación profesoral, la propuesta  debe ser socializada ante los Decanos y posteriormente Consejo Académico, el avance es del 50%, igual se avala la ampliación hasta el 29 de mayo del 2025.
</t>
  </si>
  <si>
    <t>Según oficio 4-55.6/107 del 31/01/2025,Seguimiento Plan de Mejoramiento 2024-2. Solicita ampliación del plazo hasta el 30 de octubre 2025
Para el primer semestre 2025, no se presenta avance 
Seguimiento II Semestre 2025
Remisión del documento de la minuta de resolución  para la evaluación de la experiencia docente calificada a los decanos mediante 10.oficio  4.55.6/ 1238 del 7 de octubre de 2025 y 10. Anexo oficio Proyecto de resolucion calificacion evaluación docedente</t>
  </si>
  <si>
    <t>Para el primer semestre  2025 no se presentó avance para la actividad
Para el II Semestre 2025
 La OCI concluye que de acuero con la emisión de la directriz por parte de la Vicerrectoría Académica a los Comités de Personal Docente de cada una de las Facultades, corresponde directamente a las facultades la aplicación del formato.
 Por lo anterior la OCI concluye un avance  del 100% de la actividad.</t>
  </si>
  <si>
    <t>Con oficio 4.55-6/831 del 19/06/2024 la Vicerrectoría Académica presentó:
Formato: Matriz de Riesgos, código PE-GE-2.4-FOR 59 del 16/02/2022, versión 3 Riesgo identificado: SUSPENDER EL SEGUIMIENTO DE LA EVALUACIÓN DE LOS PROFESORES CON RESULTADOS INFERIORES A 7.0 PUNTOS 
Según oficio 4-55.6/107 del 31/01/2025,Seguimiento Plan de Mejoramiento 2024-2. Solicita ampliación del plazo hasta el 30 de marzo 2025
Para el primer semestre 2025
  Vicerrectoria Académica mediante oficio 4-55.6/797 17/07/2025 , remite la matriz diligenciada del plan de mejoramiento y  las evidencias.
Oficio 4-55.6/276 03/03/2025 dirigido a la oficina de Planeación y Desarrollo Institucional, asunto inclusión riesgo en matriz institucional denominado "suspender el seguimiento de la evaluación de los profesores con resultados inferiores a 7.0 puntos".
-Correo electrónico 10/03/2025 ajuste de la matriz de riesgo.
-Acta Vicerrectoria Académica 10-03-2025 Revisión de riesgos evaluación docente. 
-Correo electrónico 20/03/2025, solicitud de inclusión en la matriz institucional. 
-Correo electrónico del 25/03/2025 de la OPDI respuesta se realizaran mesas de trabajo para la identificación de otros riesgos con los lideres de las unidades académico-administrativo. 
-Matriz de Gestión del Riesgo
Seguimiento II Semestre 2025
Según 1.oficio 4-55.6/063 23/01/2026 La Vicerrectoría Académica  aporta las evidencias realizadas en este periodo, reportadas en el 11. oficio 4-55.6-276 del 3-03-25 no corresponde al seguimiento solicitado para el segundo semestre 2025. Igualmente sus anexos.  la fecha del oficio mencionado es del mes de marzo de 2025 correspondiente al I semestre de 2025</t>
  </si>
  <si>
    <t>Se identificó un riesgo para el proceso de evaluación del desempeño docente, en el formato definido por la OPDI, sin embargo, aún no se encuentra incluido en el Mapa de riesgos de la Universidad del Cauca
Se asigna avance del 90%, pendiente la visibilización en el mapa de riesgos institucional.
Se debe revisar la ampliación de la fecha de finalización de la actividad.
Para el segundo semestre 2024
Se solicita ampliación hasta el 30 de marzo 2025, para adelantar la gestión ante la oficina de OPDI.
Para el primer semestre 2025
El avance se mantiene del 90% , hasta tanto se realicen las mesas de trabajo propuestas por la OPDI y se actualice la matriz de riesgos, por este motivo  se recomienda  solicitar la ampliación del plazo. Se solicita ampliación hasta el 19/12/2025, mediante oficio 4-55.6/915 06/08/2025.
 Para el  segumiento de 2025 II
La OCI otorga el plazo hasta el 29 de mayo del 2025. No hay avance para esta actividad.</t>
  </si>
  <si>
    <t>Con oficio 4.55-6/831 del 19/06/2024 la Vicerrectoría Académica presentó:
Acta 4.3-58/13 del 3/05/24 plan capacitación
Formato guía plan de desarrollo profesoral (archivo word)
Carpeta: "PC 2024" que contiene 22 archivos word, cada con un plan de capacitación por cada departamento
Documento formato PDF: "scaneo plan de capacitación varias facultades".
Matriz Excel: "planes de capacitación 2024-1", donde se realiza seguimiento a la entrega de planes de capacitación profesoral por departamento
Matriz Excel: "Consolidado planes de desarrollo 2024"
Para el primer semestre 2025, no se presenta avance, mediante oficio 4-55.6/915 06/08/2025, se solicita ampliación hasta el 19/12/2025.
Seguimiento II Semestre 2025
Según 1. oficio 4-55.6/063 23/01/2026 La Vicerrectoría Académica  aporta las evidencias realizadas en este periodo,  reportadas en el 11. oficio 4-55.6-276 del 3-03-25 no corresponde al seguimiento solicitado para el segundo semestre 2025. Igualmente sus anexos. corresponde al seguimiento del I semestre 2025 y ademas la evidencia que se remitio para la vigencia 20225 II, es la identificacion de riesgos y la actividad correspondiente es identificar las necesidades de capacitacion profesoral.</t>
  </si>
  <si>
    <t xml:space="preserve">El acta 4.3-58/13 del 3/05/24 trata el tema: "Avance plan de capacitación profesoral que hace parte del plan de mejoramiento suscrito con la Oficina de Control Interno", establece responsabilidades para la identificación de necesidades de capacitación profesoral y la mejora a la guía del plan de capacitación.
El documento "scaneo plan de capacitación varias facultades", consolida 17 planes de capacitación de diferentes departamentos, información que no es consistente con lo reportado en la Matriz Excel: "planes de capacitación 2024-1", que consolida la entrega de 40 planes.
En la Carpeta comprimida: "PC 2024", de los 22 documento 4 no reportan la información en el formato establecido por la VRA, ocasionando que la consolidación del plan de capacitación general, no cuente con todos los requerimientos solicitados, o estos sean parciales.
Por lo anterior, se evidencia la identificación de necesidades de capacitación de docentes de la universidad, sin embargo, es necesario impulsar el uso del formato definido por la VRA. 
Se asigna avance del 90%.
En el segundo semestre 2024, 
 se realizó Consolidado y no se evidencia la articulación  con los planes de acción de las facultades y las oportunidades de mejora resultantes del informe de autoevaluación para el proceso de reacreaditación Institucional.
Para el primer semestre 2025
El avance se mantiene del 90% , por no presentar evidencias, por este motivo  se recomienda  solicitar la ampliación del plazo. Cabe señalar que el incumplimiento injustificado podría conllevar la aplicación del parágrafo del artículo noveno de la Resolución R-290 del 12 de abril de 2019.
Mediante oficio 4-55.6/915 06/08/2025, se solicita la ampliación hasta el 19/12/2025, ya que las facultades deben enviar las evidencias. 
Para el 2025 II, la OCI de acuerdo con la evidencia que fueron aportadas las cuales no son pertinetes para solcitar el cierre, pues no son conducentes a la actividad propuesta . No hay avance para esta actividad. se mantiene el avance del 90%.
La OCI, otorga plazo hasta el 29 de mayo de 2026, para darle cumplimiento a esta actividad 
</t>
  </si>
  <si>
    <t>Con oficio 4.55-6/831 del 19/06/2024 la Vicerrectoría Académica presentó:
Resolución R-901 del 6 de septiembre de 2023 por la cual se reglamenta los requisitos para la autorización de las comisiones académicas al interior y exterior.
Documento de propuesta de modificación parcial del Acuerdo Superior 024 de 1993, correspondiente al Capítulo XIV, Artículos 117, 120, 121,  121A. y 122.
Según oficio 4-55.6/107 del 31/01/2025,Seguimiento Plan de Mejoramiento 2024-2. Solicita ampliación del plazo hasta el 30 de noviembre 2025
Para el primer semestre 2025, no se presenta avance 
Seguimiento II Semestre 2025
Según 1.oficio 4-55.6/063 23/01/2026 La Vicerrectoría Académica  aporta las evidencias realizadas en este periodo, ademas mediante  2. oficio 4.55.6 -1340 del  29 de octubre de 2025, en el cual se solicito a la Oficina Jurídica la revisión del proyecto de AS 024 sobre el capitulo de comisiones académicas y comisiones de estudio  y el 12. Proyecto de Resolución rectoral que reglamenta las comisiones académicas y el procedimiento 12. PM-FO-4-FOR-18  V3 fecha 04/10/2024 "Solicitud de Autorización para Comisión Académica al Interior del País" y 12. PM-FO-4-FOR-20  V2 fecha 04/10/2024 "Solicitud de autorización para comisión académica al exterior del país",  además por parte de la Oficina Jurídica se tiene  pendiente la revisión del proyecto de 12. Acuerdo del Consejo Superior 024 sobre el capitulo de comisiones académicas y comisiones de estudio  y el Proyecto de Resolución rectoral que reglamenta las comisiones académicas, Por la cual se deroga la Resolución Rectoral R-0901 de 2023 y se reglamentan los requisitos para la autorización de las comisiones académicas al interior y al exterior.</t>
  </si>
  <si>
    <t xml:space="preserve">Debido a que el hallazgo es producto de la evaluación al Procedimiento de Comisiones Académicas realizado en la vigencia 2018 (informe 2.6-52.18/08), la Resolución R-901 de 2023 se consolida como soporte para el avance de la actividad.
Al revisar el documento propuesta del Acuerdo Superior se evidencia la modificación del artículo 117: comisión académica, artículo 120: comisión de estudios, artículo 121: requisitos para otorgar la comisión de estudios, artículo 121A: dedicación de la comisión de estudios al interior del país. artículo 122: derechos y obligaciones del profesor en comisión de estudios, el cual esta a la espera de su aprobación.
Por lo anterior, se da un avance a la actividad del 50%, el 50% restante está sujeto a la aprobación de la reglamentación. 
Para el segundo semestre 2024
No se presentan evidencias
Para el primer semestre 2025 
La OCI recepciona oficio 4-55.6/880 31/07/2025 de Vicerrectoria Academica,solicitando ampliación hasta el 19/12/2025, esto motivado a las observaciones sustanciales de la oficina juridica.   
Seguimiento 2025 II
Conclusiones de la OCI, De acuerdo a las evidencias recibidas se constata que aun no se tiene el aval  por parte de la oficina Jurídica, se acepta ampliar la fecha hasta el 29 de mayo del 2025. Por lo tanto el avance se mantiene.
</t>
  </si>
  <si>
    <t>Con oficio 4.55-6/831 del 19/06/2024 la Vicerrectoría Académica presentó:
PM-FO-4-FOR-18 Solicitud de Autorización para Comisión Académica al Interior del país, versión 3 de abril de 2024.
PM-FO-4-FOR-20 Solicitud de autorización comisión académica al exterior del país, versión 2 de abril de 2024.
Según oficio 4-55.6/107 del 31/01/2025,Seguimiento Plan de Mejoramiento 2024-2
Para el primer semestre 2025, no se presenta avance 
Seguimiento II Semestre 2025
Según 1.oficio 4-55.6/063 23/01/2026 La Vicerrectoría Académica  aporta las evidencias realizadas en este periodo, ademas mediante  2.oficio 4.55.6 -1340 del  29 de octubre de 2025, en el cual se solicito a la Oficina Jurídica la revisión del proyecto de Acuerdo del Consejo Superior 024 sobre el capitulo de comisiones académicas y comisiones de estudio  y el Proyecto de 12.Resolución rectoral que reglamenta las comisiones académicas y el procedimiento 12.PM-FO-4-FOR-18  V3 fecha 04/10/2024 "Solicitud de Autorización para Comisión Académica al Interior del País" y PM-FO-4-FOR-20  V2 fecha 04/10/2024 "Solicitud de autorización para comisión académica al exterior del país",  además por parte de la Oficina Jurídica se tiene  pendiente la revisión del proyecto de 12.AS 024 sobre el capitulo de comisiones académicas y comisiones de estudio  y el Proyecto de Resolución rectoral que reglamenta las comisiones académicas, Por la cual se deroga la Resolución 12. Rectoral R-0901 de 2023 y se reglamentan los requisitos para la autorización de las comisiones académicas al interior y al exterior.</t>
  </si>
  <si>
    <t xml:space="preserve">Se evidencia la modificación a los formatos existentes para comisión académica, sin evidencia de solicitud de publicación.
La VRA informa que la documentación del procedimiento esta sujeto a la modificación del Acuerdo Superior 024 de 1993, correspondiente al Capítulo XIV.
Se da un avance del 10%, debido a que se han realizado acciones en procura de la mejora del hallazgo.
Para el segundo semestre 2024
No se presentan evidencias
Para el primer semestre 2025 
La OCI recepciona oficio 4-55.6/880 31/07/2025 de Vicerrectoria Academica,solicitando ampliación hasta el 19/12/2025, esto motivado a las observaciones sustanciales de la oficina juridica.  
Para el seguimiento 2025- II de la OCI, Sin la normatividad aprobada, no se puede realizar socialización de un nuevo procedimiento que depende de la modificación a la normativa, se da ampliación de esta actividad hasta el plazo para el día viernes 29 de mayo de 2026.
  </t>
  </si>
  <si>
    <t>Según oficio 4-55.6/107 del 31/01/2025,Seguimiento Plan de Mejoramiento 2024-2. Solicita ampliación del plazo hasta el 30 de noviembre 2025
Para el primer semestre 2025, no se presenta avance 
Seguimiento II Semestre 2025
Según 1.oficio 4-55.6/063 23/01/2026 La Vicerrectoría Académica  aporta las evidencias realizadas en este periodo, 2.Oficio enviado 4.55.6 -1340, del  29 de octubre de 2025, remitido a la oficina jurídica con el proyecto de AS  y la resolución Rectoral que reglamentan las comisiones académicas, se espera la respuesta de aval expedido por la Oficina Asesora Jurídica para respectivo tramite.</t>
  </si>
  <si>
    <t>I semestre 2024: 
No se presentó avance para la actividad, debido a que depende de la realización de otra actividad.
Para el segundo semestre 2024
No se presentan evidencias
Para el primer semestre 2025 
La OCI recepciona oficio 4-55.6/880 31/07/2025 de Vicerrectoria Academica,solicitando ampliación hasta el 19/12/2025, esto motivado a las observaciones sustanciales de la oficina juridica.   
2025 II, la OCI conluye que de acuerdo a la solicitu de plazo debido al aval requerido para continuar con esta activida, se extiende el plazo hasta el 29 de mayo de 2026.</t>
  </si>
  <si>
    <t>Según oficio 4-55.6/107 del 31/01/2025,Seguimiento Plan de Mejoramiento 2024-2. Solicita ampliación del plazo hasta el 30 de noviembre 2025
Para el primer semestre 2025, no se presenta avance 
Seguimiento II Semestre 2025
Según oficio 4-55.6/063 23/01/2026 La Vicerrectoría Académica  aporta las evidencias realizadas en este periodo, Correo electrónico, proyecto de Acuerdo, 28 de agosto 2025, dirigido a la VRI. Sin la revisión de la VRI, no es posible realizar los ajustes en la propuesta de modificación del Acuerdo Superior 088 de 1993, que establece los estímulos económicos para actividades académicas, prestación y venta de servicios académicos y de asistencia técnica, proyectó de minuta de acuerdo para modificar parcialmente el capitulo XIV de acuerdo de superior 024 de 1993 y se adoptan otras disposiciones, para las comisiones academicas  y  borrador de Resolución Rectoral Nº XXX DE 2024
Por la cual se deroga la Resolución Rectoral R-0901 de 2023 y se reglamentan los requisitos para la autorización de las comisiones académicas al interior y al exterior.</t>
  </si>
  <si>
    <t xml:space="preserve">
Para el II semestre 2024, no se da avance 
Para el primer semestre 2025, la vicerrectoria Academica, indica  que no es posible, hasta tanto no se modifique la normatividad por el Consejo Superior
Para el seguimiento 2025 II, la OCI verifico que  sin la revisión de la VRI, no es posible realizar los ajustes en la propuesta de modificación del Acuerdo Superior 088 de 1993, que establece los estímulos económicos para actividades académicas, prestación y venta de servicios académicos y actividades de extensión. además la OCI conforme a establecido por la viceacademica concede el plazo hasta el 29 de mayo de 2026</t>
  </si>
  <si>
    <t>Según oficio 4-55.6/107 del 31/01/2025,Seguimiento Plan de Mejoramiento 2024-2. Solicita ampliación del plazo hasta el 30 de noviembre 2025
Para el primer semestre 2025, no se presenta avance 
Seguimiento II Semestre 2025
Según 1.oficio 4-55.6/063 23/01/2026 La Vicerrectoría Académica  aporta las evidencias realizadas en este periodo, Correo electrónico, proyecto de Acuerdo, 28 de agosto 2025, dirigido a la VRI. Sin la revisión de la VRI, no es posible realizar los ajustes en la propuesta de modificación del AS 088-1993, que establece los estímulos económicos para actividades académicas, prestación y venta de servicios académicos y de asistencia técnica, proyectó de minuta de acuerdo para modificar parcialmente el capitulo XIV de acuerdo de superior 024 de 1993 y se adoptan otras disposiciones, para las comisiones academicas  y  borrador de 12.Resolución Rectoral Nº XXX DE 2024
Por la cual se deroga la Resolución Rectoral R-0901 de 2023 y se reglamentan los requisitos para la autorización de las comisiones académicas al interior y al exterior.</t>
  </si>
  <si>
    <t xml:space="preserve">
Para el segundos semestre 2024
No se presentan evidencias
Para el primer semestre 2025, la vicerrectoria Academica, indica  que una vez revisada la propuesta se procedera a la retroalimentación respectiva con las diferentes Unidades Académicas
Para el seguimiento 2025 II, la OCI verifico que  sin la revisión de la VRI, no es posible realizar los ajustes en la propuesta de modificación del Acuerdo Superior 088 de 1993, que establece los estímulos económicos para actividades académicas, prestación y venta de servicios académicos y actividades de extensión. además la OCI conforme a establecido por la viceacademica concede el plazo hasta el 29 de mayo de 2026</t>
  </si>
  <si>
    <t>Según oficio 4-55.6/107 del 31/01/2025,Seguimiento Plan de Mejoramiento 2024-2. Solicita ampliación del plazo hasta el 30 de noviembre 2025
Para el primer semestre 2025, no se presenta avance
Seguimiento II Semestre 2025
Según 1.oficio 4-55.6/063 23/01/2026 La Vicerrectoría Académica  aporta las evidencias realizadas en este periodo, Correo electrónico, proyecto de Acuerdo, 28 de agosto 2025, dirigido a la VRI. Sin la revisión de la VRI, no es posible realizar los ajustes en la propuesta de modificación del Acuerdo Superior 088 de 1993, que establece los estímulos económicos para actividades académicas, prestación y venta de servicios académicos y de asistencia técnica, proyectó de minuta de acuerdo para modificar parcialmente el capitulo XIV de acuerdo de superior 024 de 1993 y se adoptan otras disposiciones, para las comisiones academicas  y  borrador de 12.Resolución Rectoral Nº XXX DE 2024
Por la cual se deroga la Resolución Rectoral R-0901 de 2023 y se reglamentan los requisitos para la autorización de las comisiones académicas al interior y al exterior.</t>
  </si>
  <si>
    <t>Para el segundos semestre 2024
No se presentan evidencias. 
Para el primer semestre 2025, la vicerrectoria Academica, indica que una vez revisada  la retroalimentación respectiva con las diferentes Unidades Académicas se procederá a gestionar la aprobación por el Consejo Superior
Para el seguimiento 2025 II, la OCI verifico que  sin la revisión de la VRI, no es posible realizar los ajustes en la propuesta de modificación del Acuerdo Superior 088 de 1993, que establece los estímulos económicos para actividades académicas, prestación y venta de servicios académicos y actividades de extensión. además la OCI conforme a establecido por la viceacademica concede el plazo hasta el 29 de mayo de 2026</t>
  </si>
  <si>
    <r>
      <t xml:space="preserve">Para el semestre 2025-1
Se informó en oficio 4-55.6/796 del171/07/2025 lo siguiente:
Herramienta de control para el procedimiento de Profesor Invitado
</t>
    </r>
    <r>
      <rPr>
        <sz val="10"/>
        <rFont val="Arial"/>
        <family val="2"/>
      </rPr>
      <t xml:space="preserve">Para el semestre 2025-2
Se informó en No. 1.oficio 4-55.6/037 del 20/01/2026 lo siguiente:
Se diseñó e implementó un proceso estructurado de control y seguimiento a los trámites de profesores invitados, la cual se cuentas 100% diligencia .  2. herramienta 
</t>
    </r>
    <r>
      <rPr>
        <sz val="11"/>
        <rFont val="Arial"/>
        <family val="2"/>
      </rPr>
      <t xml:space="preserve">
</t>
    </r>
  </si>
  <si>
    <t>Para el semestre 2025-1
En las evidencias:
Se revisó una herramienta que presenta la relación de solicitudes de reconocimiento de honorarios a profesores invitados, la cual comprende un total de 13 pestañas y 399 registros correspondientes al periodo de febrero a julio. Durante la revisión, se evidenció que la información registrada se encuentra parcialmente diligenciada. En particular, se identificaron campos con la denominación de N.A, por lo que no se tiene completitud de la información debido a que son resoluciones modificatorias.
La OCI concluye que, se evidencian la implementación de la herramienta evaluada. Específicamente, se identificó que algunas secciones de la herramienta contienen información que a pesar de ser resoluciones modificatorias no cuentan con la información completa, se sugiere agregar la información requerida por la herramienta para su mayor compresión.
Por lo anterior se asigna avance de 95%, pendiente la verificación de los ajustes a la herramienta y su implementación.
Para el semestre 2025-2
En las evidencias:
Se implementa la herramienta la cual contiene la información completa de cada trámite, incluyendo resoluciones expedidas (originales, modificatorias y derogatorias), datos del profesor invitado, soporte presupuestal (CDP), fechas de ejecución de la actividad y tiempos de tránsito entre dependencias (VRA y VADM), entre otras, por lo que su utilización ha permitido fortalecer la trazabilidad del procedimiento y facilitar el seguimiento al estado de cada gestión. 
La OCI concluye que la herramienta estructura la información asociada a cada trámite, garantizando el registro y seguimiento. Su uso e implementación mejora la trazabilidad del proceso.
Por lo anterior se asigna avance de 100%</t>
  </si>
  <si>
    <t xml:space="preserve">Se informó en oficio 4-55.6/108 del 31/01/2025 lo siguiente:
3. Propuesta normativa "Por el cual se deroga la Resolución VRA 548 de 2023 y se establece el procedimiento y requisitos para el reconocimiento de honorarios de los profesores invitados en actividades de docencia en pregrado, posgrado y extensión".
4. Programa LVMEN. Profesores Invitados
5. PA-GA-5-FOR-49 Lista de chequeo Reconocimiento y Pago Profesores Invitados V2
6. PM-FO-4-PR-52 Reconocimiento Honorarios a Profesores Invitados V1
Para el semestre 2025-1
Se informó en oficio 4-55.6/796 del 171/07/2025 lo siguiente:
Propuesta normativa "Por el cual se deroga la Resolución VRA 548 de 2023 y se establece el procedimiento y requisitos para el reconocimiento de honorarios de los profesores invitados en actividades de docencia en pregrado, posgrado y extensión".
</t>
  </si>
  <si>
    <t xml:space="preserve">Se informó en oficio 4-55.6/108 del 31/01/2025 lo siguiente:
3. Propuesta normativa "Por el cual se deroga la Resolución VRA 548 de 2023 y se establece el procedimiento y requisitos para el reconocimiento de honorarios de los profesores invitados en actividades de docencia en pregrado, posgrado y extensión".
6. PM-FO-4-PR-52 Reconocimiento Honorarios a Profesores Invitados V1.
Para el semestre 2025-1
Se informó en oficio 4-55.6/796 del 171/07/2025 lo siguiente:
Propuesta normativa "Por el cual se deroga la Resolución VRA 548 de 2023 y se establece el procedimiento y requisitos para el reconocimiento de honorarios de los profesores invitados en actividades de docencia en pregrado, posgrado y extensión".
Para el semestre 2025-2
Se informó en No. 1.oficio 4-55.6/037 del 20/01/2026 lo siguiente:
Con la expedición de la 3. Resolución VRA 465 de 2025 se establecieron de manera expresa las responsabilidades relacionadas con la custodia y gestión de la información asociada al trámite de profesor invitado "ARTICULO DECIMO SEGUNGO. Gestión documental"
</t>
  </si>
  <si>
    <t>Para el semestre 2025-1
En las evidencias:
ARTÍCULO DECIMO QUINTO . Gestión documental: La gestión documental de los actos administrativos que reconocen honorarios a profesores invitados estará a cargo de la Vicerrectoría Administrativa.
PARÁGRAFO PRIMERO: Las dependencias solicitantes serán las encargadas de llevar la custodia y gestión documental de los anexos que soportan el acto administrativo de reconocimiento de honorarios.
La OCI concluye que si bien la propuesta de Resolución Normativa contempla la obligación de conservar los archivos, no se establece de manera explícita un responsable específico para la custodia total de los mismos. Esta omisión podría comprometer la adecuada conservación, el acceso oportuno y la trazabilidad de la información, por lo que se recomienda definir formalmente un responsable que garantice estos aspectos esenciales.
Para el semestre 2025-2
En las evidencias:
ARTÍCULO DECIMO SEGUNDO. Gestión documental: La Vicerrectoría Administrativa será la encargada de llevar la custodia y gestión documental de los actos administrativos que reconocen honorarios a profesores invitados y la División de Gestión Financiera será la encargada de llevar la custodia y gestión documental de los documentos de pago de honorarios a profesores invitados.
La OCI concluye que con la emisión de la Resolución, se define de manera clara las responsabilidades y actividades relacionadas con la custodia de la información del trámite de profesor invitado, lo que permite establecer quien es el encargado de conservar la documentación requerida y asegurar su custodia.  
Por lo anterior se asigna avance de 100%</t>
  </si>
  <si>
    <t>No se envía evidencia de la actividad
Para el semestre 2025-1
Se informó en oficio 4-55.6/796 del171/07/2025 lo siguiente:
RESOLUCIÓN VADM N° "Por la cual se autoriza un pago por concepto de reconocimiento de honorarios al profesor/a invitado/a (NACIONAL O EXTRANJERO) NOMBRE COMPLETO, por el desarrollo de actividades académicas temporales en el programa de (PROGRAMA)".
Para el semestre 2025-2
Se informó en oficio No. 1.  4-55.6/037 del 20/01/2026 lo siguiente:
Actualmente  con la  3. Resolución VRA 465 de 2025, en la cual se describe de manera clara y detallada para el pago honorarios a profesores invitados "ARTICULO OCTAVO"</t>
  </si>
  <si>
    <t>Sin avance de la actividad
Para el semestre 2025-1
En las evidencias:
Se presenta un modelo definido e implementado de uniformidad en la en el marco normativo, nivel de estudio, intensidad horaria. 
La OCI concluye que se tiene un modelo estandarizado para la proyección de los actos administrativos, una vez se apruebe la propuesta de Resolución Normativa se implementará el acto administrativo del reconociminto de los honorarios de los profesores invitados.
Para el semestre 2025-2
En las evidencias:
Se establece y aplica un modelo definido que facilita la uniformidad en los criterios relacionados con el marco normativo, el nivel de formación requerido y la intensidad horaria.
La OCI concluye que con la emisión de la 3. Resolución VRA 465 de 2025 y define los criterios mínimos del marco normativo, para el reconocimiento de honorarios.</t>
  </si>
  <si>
    <t>Se informó en oficio 4-55.6/108 del 31/01/2025 lo siguiente:
3. Propuesta normativa  "Por el cual se deroga la Resolución VRA 548 de 2023 y se establece el procedimiento y requisitos para el reconocimiento de honorarios de los profesores invitados en actividades de docencia en pregrado, posgrado y extensión".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
Para el semestre 2025-2
Se informó en 1.oficio 4-55.6/037 del 20/01/2026 lo siguiente:
Con la expedición de la 3. Resolución VRA 465 de 2025 se estableció, en su "ARTICULO DECIMO PRIMERO", que la Vicerrectoría Administrativa, una vez verificada la información, expedirá el acto administrativo y lo comunicará a los destinatarios del acto administrativo</t>
  </si>
  <si>
    <t>Para el semestre 2025-1
En las evidencias:
En el artículo "DECIMO CUARTO- Expedición y Comunicación" de la propuesta normativa derogatoria de la Resolución VRA 548 de 2023, se establece que la Vicerrectoría Administrativa se encargará de expedir y comunicar el acto administrativo.
La OCI concluye que la propuesta contempla la expedición y comunicación del acto administrativo correspondiente, no obstante, el acto administrativo se encuentra pendiente de aprobación.
Para el semestre 2025-2
En las evidencias:
ARTÍCULODÉCIMO PRIMERO: Expedición y comunicación: La Vicerrectoría Administrativa, una vez verifique la información, expedirá el acto administrativo y lo comunicará a los destinatarios a través de los correos electrónicos indicados en la resolución.
La OCI concluye que en la expedición de la resolución se contempla quien debe hacer la comunicación de los actos administrativos  y a tráves de que medio.
Por lo anterior se da un avance de 100%</t>
  </si>
  <si>
    <t>Se informó en oficio 4-55.6/108 del 31/01/2025 lo siguiente:
3. Propuesta normativa "Por el cual se deroga la Resolución VRA 548 de 2023 y se establece el procedimiento y requisitos para el reconocimiento de honorarios de los profesores invitados en actividades de docencia en pregrado, posgrado y extensión".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
Para el semestre 2025-2
Se informó en 1.oficio 4-55.6/037 del 20/01/2026 lo siguiente:
Con la expedición de la 3. Resolución VRA 465 de 2025 se estableció, en su "ARTICULO CUARTO" la identificación de cada una de las dependencias o unidades que desarrollan actividades de extensión en la Universidad del Cauca</t>
  </si>
  <si>
    <t>Para el semestre 2025-1
En las evidencias:
ARTÍCULO CUARTO. Procedimiento para el reconocimiento de honorarios de actividades de docencia en actividades de extensión: Para el reconocimiento de honorarios por el desarrollo de actividades de extensión (UNILINGÜA, CECAV, Conservatorio de Música, Vicerrectoría de Cultura y Bienestar, Centro de Regionalización), las Vicerrectorías y sus dependencias, Consejo de Facultad, Decanaturas, directores de Centros y unidades académicas o coordinaciones de eventos académicos.
La OCI concluye que en la propuesta normativa se contemplan las actividades de extensión y se encuentra a la espera de la aprobación del acto administrativo.
Para el semestre 2025-2
En las evidencias:
ARTÍCULO CUARTO. Procedimiento para el reconocimiento de honorarios de actividades de docencia en actividades de extensión: Para el reconocimiento de honorarios por el desarrollo de actividades de extensión (UNILINGÜA, CECAV, Conservatorio de Música, Vicerrectoría de Cultura y Bienestar, Centro de Regionalización), las Vicerrectorías y sus dependencias, Consejo de Facultad, Decanaturas, directores de Centros y unidades académicas o coordinaciones de eventos académicos.
La OCI concluye que la resolución incorpora los criterios necesarios para identificar de manera especifíca las dependencias y actividades de extensión que aplican al procedimiento de profesor invitado. 
Por lo anterior se asigna avance de 100%</t>
  </si>
  <si>
    <t>Se informó en oficio 4-55.6/108 del 31/01/2025 lo siguiente:
8. PA-GA-5-FOR-50 Certificado para Pago Profesor Invitado V2 (Pendiente formalización en LVMEN)
5. PA-GA-5-FOR-49 Lista de chequeo Reconocimiento y Pago Profesores Invitados V2
9. Correo finaciera - Lista de chequeo para el reconocimiento y pago de honorarios a profesores invitados, pendientes de formalización en la plataforma LVMEN
Se informa por parte de la VRA:
 • Se decidió suprimir el informe de actividades como requisito para el pago de honorarios. En su lugar, dicho informe deberá permanecer en el área solicitante, ya que será presentado al supervisor, quien solo podrá certificar el cumplimiento de las actividades una vez haya recibido el informe.
Como consecuencia de este cambio, se requiere la actualización tanto del certificado para el pago como de la lista de chequeo, actualización que actualmente se está llevando a cabo.
Se remitio correo electronico a la División de Gestión Financiera, el Tesorero, el Contador y la Jefe de la División, para definir criterios y establecer la nueva lista de chequeo para pagos.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
Para el semestre 2025-2
Se informó en oficio No. 1. 4-55.6/037 del 20/01/2026 lo siguiente:
Actualmente se cuenta con dos  formatos estandarizado de Certificado para Pago de profesores invitados: 4. PA-GA-5-FOR-50 Certificado para Pago Profesor Invitado V2 19/07/2025 
y 5. PA-GA-5-FOR-49 Lista de chequeo Reconocimiento y Pago Profesores Invitados V3 22/08/2025</t>
  </si>
  <si>
    <t>Para el semestre 2025-1
En las evidencias:
El formato para el certificado de pago se encuentra formalizado en LVMEN y el listado de documentos a aportar para reconocimiento de honorarios a profesores invitados se generó una nueva versión ajustándolo a la propuesta normativa derogatoria de la Resolución VRA 548 de 2023, por tanto, está pendiente la formalización de la nueva normativa para expedir formalmente éste último formato.
La OCI concluye que el documento se ajusta a la propuesta normativa vigente y se encuentra a la espera de la aprobación mediante el correspondiente acto administrativo. no obstante, se recomienda realizar una revisión detallada de los ajustes efectuados en coordinación con la dependencia de la Vicerrectoría Administrativa (Área de Contratación), con el fin de enriquecer y fortalecer el formato propuesto, asegurando su alineación integral con los lineamientos institucionales.
Para el semestre 2025-2
En las evidencias:
Se cuenta con formatos actualizados, pero no evidencia la actualización en Lvmen del:
PA-GA-5-FOR-50 Certificado para Pago Profesor Invitado V2 19/07/2024, pero el FOR 49 si esta cargado en la pagina web correspondiente al PA-GA-5-FOR-56 Lista de chequeo Reconocimiento y Pago Profesores Invitados V1 09/09/2025
La OCI concluye que se han definido y actualizado los formatos, pero falta la formalizacion en la plataforma LVMEN del PA-GA-5-FOR-50 Certificado para Pago Profesor Invitado V2 19/07/2024, el cual fue enviado por la dependencia pero no se evidencia su formalización en la pagina web de unicauca
Por lo anterior se asigna avance de 50%</t>
  </si>
  <si>
    <t xml:space="preserve">Se informó en oficio 4-55.6/108 del 31/01/2025 lo siguiente:
3. Propuesta normativa mediante la cual se deroga la Resolución VRA 548 de 2023,  "Por el cual se deroga la Resolución VRA 548 de 2023 y se establece el procedimiento y requisitos para el reconocimiento de honorarios de los profesores invitados en actividades de docencia en pregrado, posgrado y extensión".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
Para el semestre 2025-2
Se informó en oficio No. 1. 4-55.6/037 del 20/01/2026 lo siguiente:
Con la expedición de la 3. Resolución VRA 465 de 2025 se establecieron de manera expresa las responsabilidades relacionadas con la custodia y gestión de la información asociada al trámite de profesor invitado, identificando claramente la dependencia responsable de presentar la documentación ante la Vicerrectoría Académica y definiendo los responsables de la gestión documental una vez expedido el acto administrativo y el respectivo certificado para pago.
</t>
  </si>
  <si>
    <t>Para el semestre 2025-1
En las evidencias:
ARTÍCULO DECIMO QUINTO . Gestión documental: La gestión documental de los actos administrativos que reconocen honorarios a profesores invitados estará a cargo de la Vicerrectoría Administrativa.
PARÁGRAFO PRIMERO: Las dependencias solicitantes serán las encargadas de llevar la custodia y gestión documental de los anexos que soportan el acto administrativo de reconocimiento de honorarios.
La OCI concluye que si bien la propuesta de Resolución Normativa contempla la obligación de conservar los archivos, no se establece de manera explícita un responsable específico para la custodia total de los mismos. Esta omisión podría comprometer la adecuada conservación, el acceso oportuno y la trazabilidad de la información, por lo que se recomienda definir formalmente un responsable que garantice estos aspectos esenciales.
Para el semestre 2025-2
En las evidencias:
ARTÍCULO DECIMO SEGUNDO. Gestión documental: La Vicerrectoría Administrativa será la encargada de llevar la custodia y gestión documental de los actos administrativos que reconocen honorarios a profesores invitados y la División de Gestión Financiera será la encargada de llevar la custodia y gestión documental de los documentos de pago de honorarios a profesores invitados.
La OCI concluye que con la emisión de la Resolución, se define de manera clara las responsabilidades y actividades relacionadas con la custodia de la información del trámite de profesor invitado, lo que permite establecer quien es el encargado de conservar la documentación requerida y asegurar su custodia.  
Por lo anterior se asigna avance de 100%</t>
  </si>
  <si>
    <t>Se informó en oficio 4-55.6/108 del 31/01/2025 lo siguiente:
La socilización de los procedimientos se realizará una vez sea publicada la normativa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
Para el semestre 2025-2
Se informó en oficio No 1.  4-55.6/037 del 20/01/2026 lo siguiente:
Con la expedición de la 3. Resolución VRA 465 de 2025 se actualizó el procedimiento para el reconocimiento de honorarios a profesor invitado
6. Lista de capacitación-Socializacion</t>
  </si>
  <si>
    <t>Sin evidencias
Para el semestre 2025-1
En las evidencias:
La socialización se encuentra sujeta a la formalización del nuevo acto administrativo modificatorio del procedimiento.
La OCI encuentra que no se envian evidencias para esta actividad.
Para el semestre 2025-2
En las evidencias:
Se presenta un listado de asistencia con el tema: Capacitación normativa - profesor invitado del 22/07/2025, y anexos fotográficos.
La OCI concluye que con la emisión de la Resolución, se define de manera clara las responsabilidades y actividades relacionadas con la custodia de la información del trámite de profesor invitado, lo que permite establecer quien es el encargado de conservar la documentación requerida y asegurar su custodia.  
Por lo anterior se asigna avance de 100%</t>
  </si>
  <si>
    <t>Se informó en oficio 4-55.6/108 del 31/01/2025 lo siguiente:
En la propuesta normativa mediante la cual se deroga la Resolución VRA 548 de 2023, se ha establecido que tendra una aplicación 8 días posterior a su publicacion .
Para el semestre 2025-1
Se informó en oficio 4-55.6/108 del 31/01/2025 lo siguiente:
Propuesta normativa "Por el cual se deroga la Resolución VRA 548 de 2023 y se establece el procedimiento y requisitos para el reconocimiento de honorarios de los profesores invitados en actividades de docencia en pregrado, posgrado y extensión".
Para el semestre 2025-2
Se informó en No. 1.  oficio 4-55.6/037 del 20/01/2026 lo siguiente:
Con la expedición de la Resolución 3.VRA 465 de 2025 se estableció un período de transición de veinte (20) días hábiles para su entrada en vigencia, de conformidad con lo dispuesto en el artículo 14, lo cual permitió una implementación ordenada del nuevo procedimiento.</t>
  </si>
  <si>
    <t>Se recomienda establecer los tiempos para su socialización sin generar traumatismos a las dependencias.
Para el semestre 2025-1
En las evidencias:
Se establece un periodo de transición de 15 días hábiles durante el cual se generará la socialización de los cambios realizados, de conformidad con el ARTÍCULO DÉCIMO SÉPTIMO de la Resolución derogatoria de la Resolución 548 de 2023. "Vigencia y transición: El presente Acto Administrativo entrará en vigor desde la fecha de su publicación y se estipula un término de 15 días hábiles (Periodo de transición), desde la publicación del acto administrativo para la entrada en vigencia de las disposiciones aquí contenidas".
La OCI concluye que una vez publicada la resolución, se definan con claridad las fechas de aplicación y se realicen las respectivas socializaciones con la comunidad universitaria, asimismo, se sugiere documentar adecuadamente los soportes de dichas socializaciones.
Para el semestre 2025-2
En las evidencias:
ARTÍCULO DÉCIMO CUARTO: Vigencia y transición: El presente Acto Administrativo entrará en vigor desde la fecha de su publicación y se estipula un término de 20 días habiles (Periodo de transición) para la entrada en vigencia de las disposiciones aquí contenidas.
La OCI concluye que con la emisión de la resolución, se define el periodo de transición.</t>
  </si>
  <si>
    <t xml:space="preserve">
Efectividad de 100%
Promedio eficacia y eficiencia de 100%.
Gestión: 100%, se implementa la herramienta en Excel para el procedimiento de Profesor Invitado. 
Impacto: 100%
La OCI continuará evaluando la efectividad del control implementado, con el objetivo de confirmar su correcta operatividad y garantizar la continuidad de la mejora dentro del procedimiento Profesor Invitado.
La OCI determina el cierre de la actividad con una efectividad del 100%,  se concluye que la herramienta estructura la información asociada a cada trámite, garantizando su adecuado registro y seguimiento. Su uso e implementación fortalecen la gestión del proceso al mejorar y consolidar las actividades de seguimiento.</t>
  </si>
  <si>
    <t>Efectividad de 100%
Promedio eficacia y eficiencia de 100%.
Gestión: 100% se cuenta con la propuesta de ajuste al acto administrativo que regula el procedimiento de reconocimiento de honorarios de profesores inivitados, y se actualizo el procedimiento y algunos formatos.
Impacto: 100%
La OCI valorará posterior al cierre de la actividad la efectividad de la misma, con el objetivo de que se logre la actualización del acto administrativo que regula el procedimiento de reconocimiento de honorarios de profesores invitados.
La OCI determina el cierre de la actividad con una efectividad del 100%, con la emisión del acto administrativo establece el procedimiento y los requisitos para el reconocimiento del profesor invitado.</t>
  </si>
  <si>
    <t>Efectividad de 100%
Promedio eficacia y eficiencia: 100%.
Gestión: 100%, se actualizó el procedimiento con la definicion de actividades para la solicitud y expedición de CDP, que involucra a la Vicerrectoría administrativa y la Dvisión de gestión financiera.
Impacto: 100%, Se ejecutan las capacitacitaciones de manera progresiva a los enlaces de la Unidad Pedagógica de Licenciaturas, facultad de ciencias contables, Económicas y Administrativas y Posgrados.
La OCI valorará posteriormente que se continue revisando el contenido del procedimiento y las actividades relacionadas con la solicitud y expedición de CPD.
Se recomienda:
 revisar las actualizaciones del procedimiento en conjunto con las dependencias que tienen responsabilidad.
Continuar con las actividades de divulgación para una mayor comprensión de los actores involucrados y lograr el llegar al 100% de las dependencia, igualmente,realizar acta y listas de asistencia. 
La OCI determina el cierre de la actividad con una efectividad del 100%, con la emisión del acto administrativo establece el procedimiento y los requisitos para el reconocimiento del profesor invitado.</t>
  </si>
  <si>
    <t>  Efectividad: 100%
Promedio de eficacia y eficencia: 100%
Gestión: 100% se aprueba la resolución.
Impacto: 100% 
La OCI determina el cierre de la actividad con una efectividad del 100%, con la emisión de la Resolución, ya que las acciones implementadas evidencian un modelo definido y aplicado de los criterios normatovos.</t>
  </si>
  <si>
    <t>Efectividad 100%
Promedio eficacia y eficiencia de 100%
Gestión 100%: Mediante la aprobación de la resolución se definió y formalizó al responsable de la comunicación de los actos administrativos de reconocimiento de honorarios de profesores invitado.
Impacto: 100%
La OCI determina el cierre de la actividad con una efectividad del 100%, con la emisión de la Resolución y la definición de manera clara la reponsabilidad relacionada a la expedición y comunicación de los actos administrativos.</t>
  </si>
  <si>
    <t>Efectividad 100%
Promedio eficacia y eficiencia de 100%
Gestión 100%: Mediante la aprobación del  acto administrativo se incluye criterios para los programas de pregrado, posgrado y extención.
Impacto: 100%.
La OCI determina el cierre de la actividad con una efectividad del 100%, dado que la emisión de la resolución que establece los criterios y la identificación específica de las áreas, dependencias o divisiones universitarias que desarrollan actividades de extensión.</t>
  </si>
  <si>
    <t>Efectividad de 100%.
Promedio eficacia y eficienca: 100%
Gestión: 100%: se implementan los formatos  PA-GA-5-FOR-50 Certificado para Pago Profesor Invitado y PA-GA-5-FOR-49 Lista de chequeo Reconocimiento y Pago Profesores Invitados.
Impacto: 100%.
La OCI recomienda impulsar los ajustes mencionados por la Vicerrecotría Académica, respecto de la presentación de informes de actividades y certificaciones de pago. 
La OCI determina el cierre de la actividad con una efectividad del 100%, dado que se han adoptado los formatos estandarizados y se ha expedido la resolución que establece el procedimiento y los requisitos para el reconocimiento del profesor invitado.</t>
  </si>
  <si>
    <t>Con oficio 4.1-55.6/447 del 19 de junio de 2024, el Centro de Regionalización presenta: CARPETA: SEGUMIENTO #1 PDI - PTIES UNICAUCA, donde se encuentran documentos correspondientes a la presentación de la propuesta del programa de tránsito inmediato a la educación superior, tanto a la Universidad del Cauca como a los municipios interesados.
Para el seguimiento con corte diciembre 2024, el centro de Regionalización mediante oficio 4.1-55.6/29 del 29/01/2025 presenta: documento en formato Excel "PLAN DE ACCIÓN 2024_V2", en que se encuentra relación de actividades, cronograma y responsables.
No se presentan evidencias para el seguimiento I semestre 2025.
II semestre de 2025: 
Mediante correo electrónico de 21/01/2026 se adjunta el plan de acción en formato excel.</t>
  </si>
  <si>
    <t>La documentación presentada corresponde al proyecto: programa de tránsito inmediato a la educación superior. No se evidencian actas y listas de asistencia de reuniones que soporten la construcción del plan de acción del Centro de Regionalización. No se da avance a la actividad.
El formato Excel "PLAN DE ACCIÓN 2024_V2" relaciona actividades, cronograma y responsables. 
No se evidencian actas de reunión, listados de asistencia, registros relacionados para el cumplimiento del indicador. Por lo tanto se asigna un 90% de avance.
No se presentan evidencias para el seguimiento I semestre 2025.
II semestre de 2025:
Se observó el plan de acción adjunto en el paquete de evidencias, de acuerdo a la evidencia presentada, se otorga una calificación del 100% en esta actividad</t>
  </si>
  <si>
    <r>
      <t>Mediante comunicación electronica del 18/07/2025 la contratista Maria Camila Del Mar Bolaños, Contratista del Centro de Regionalización envía para el seguimiento con corte I Semestre 2025, la matriz de seguimiento en la que informa que el plan de acción "</t>
    </r>
    <r>
      <rPr>
        <i/>
        <sz val="11"/>
        <rFont val="Arial"/>
        <family val="2"/>
      </rPr>
      <t>fue sustentado con la Oficina del Centro de Regionalización</t>
    </r>
    <r>
      <rPr>
        <sz val="11"/>
        <rFont val="Arial"/>
        <family val="2"/>
      </rPr>
      <t xml:space="preserve">" sin embargo, no se presentan evidencias sobre su implementación.
II semestre de 2025:
 mediante Correo electrónico del 21/01/2026 se allega documento tipo Acta No. 4.1-3.58/031 del 04 de diciembre de 2025, el centro de regionalizacion allegó acta y listado de asistencia del seguimiento al plan de acciòn fijado para esta vigencia con asunto de: Seguimiento al plan de accion del centro de regionalizaciòn.
</t>
    </r>
  </si>
  <si>
    <r>
      <t>Mediante comunicación electronica del 18/07/2025 la contratista Maria Camila Del Mar Bolaños, Contratista del Centro de Regionalización envía para el seguimiento con corte I Semestre 2025, la matriz de seguimiento en la que informa que el plan de acción "</t>
    </r>
    <r>
      <rPr>
        <i/>
        <sz val="11"/>
        <rFont val="Arial"/>
        <family val="2"/>
      </rPr>
      <t>fue sustentado con la Oficina del Centro de Regionalización</t>
    </r>
    <r>
      <rPr>
        <sz val="11"/>
        <rFont val="Arial"/>
        <family val="2"/>
      </rPr>
      <t>" sin embargo, no se presentan evidencias sobre su implementación. No se asigna avance para el semestre.
Se evidencia que el centro de regionalizacion cumple con requerimiento en el tiempo, pero se deja la sigueinte aclaraciòn: dentro de la documentaciòn presentada para este requerimiento no se emitiò un documento que haga precisiòn sobre las actividades realizadas y los objetivos alcanzados de manera puntual, en razòn a esto se otorga un avance del 95% y se considera que no se puede cerrar la observaciòn debido a que se debe continuar con el acompañamiento a las actividades y a que se puntualice las actividades en la construcciòn del plan de acciòn para la vigencia 2026 y con este insumo poder evaluar la efectividad de las acciones.</t>
    </r>
  </si>
  <si>
    <r>
      <t>Con oficio 4.1-55.6/447 del 19 de junio de 2024, el Centro de Regionalización presenta:
1. Comunicación mediante correo electrónico del 9/04/ 2024, asunto: Politica de Regionalización dirigido a rectoría, secretaria general, vicerrectorias, oficinas de planeación, entre otros, informando sobre la agenda del Consejo Superior para la presentación de la politica de regionalización.
2. En la matriz de seguimiento a planes de mejoramiento, el Centro de Regionalización informa: "</t>
    </r>
    <r>
      <rPr>
        <i/>
        <sz val="11"/>
        <rFont val="Arial"/>
        <family val="2"/>
      </rPr>
      <t xml:space="preserve">La propuesta se encuentra a la espera de programación por parte del Consejo Superior. Inicialmente se programó para el 22/05/2024, teniendo un aplazamiento hasta el momento no definido"
Para el seguimiento con corte diciembre 2024, el centro de Regionalización mediante oficio 4.1-55.6/29 del 29/01/2025 presenta:
Propuesta de acuerdo de la politica con ajustes realizados a noviembre de 2024. Oficio 2.5-55.6/0616 del 14/11/2024 dirigido por la oficina juridica con la propuesta de politica revisada y ajustada conforme a los lineamientos juridicos. Proyección de Resolución Rectoral para la creación del Comité de Regionalización. 
</t>
    </r>
    <r>
      <rPr>
        <sz val="11"/>
        <rFont val="Arial"/>
        <family val="2"/>
      </rPr>
      <t xml:space="preserve">Para el seguimiento del I semestre 2025 se presenta como evidencia correo electrónico del 22/05/2025 enviado por la abogada contratista del centro de regionalización a la abogada Carolina Arcos de la oficina jurídica de la Universidad del Cauca informando de algunos ajustes realizados a la política para su revisión y aprobación.
Mediante oficio No. 2.5-55.6/467 de 14 de octubre de 2025 de la oficina juridica se deja constancia que la política debe tener modificaciones que permitan la articulación con las políticas de la Universidad, por tal motivo no se aprobó la propuesta presentada, pero se sigue con el acompañamiento. </t>
    </r>
  </si>
  <si>
    <t>Con oficio 4.1-55.6/447 del 19 de junio de 2024, el Centro de Regionalización presenta:
Oficio 4.1-55.6/359 del 07/06/2024, dirigido a la oficina juridica, asunto: solicitud de modificación al Acuerdo Superior 105 de 1993, Respecto a la observación 3.
Para el seguimiento con corte diciembre 2024, el centro de Regionalización mediante oficio 4.1-55.6/29 del 29/01/2025 presenta: 
Acta de reunión No. 4.1-3.58/25 del 13/08/2024, temas: asesoria observaciones Oficina de Control Interno en el informe No. 2.6-52.18/22 de 2023
Oficio 4.1-55.6/ 565 del 14/08/2024 dirigido a la OPDI solicitando concepto sobre sedes universitarias.
No se presentan evidencias para el seguimiento I semestre 2025.
II semestre de 2025: No se presentan evidencias para el segundo semestre de 2025</t>
  </si>
  <si>
    <t>Se da avance del 50% al cumplir con la unidad de mediad de la actividad, en cuanto a la solicitud de modificación del Acuerdo AS 105 de 1993, Artículo 49, Numeral 11, respecto de las sedes académico administrativas por parte del Centro de Regionalización, Sin embargo, La OCI espera que para el próximo seguimiento se haya gestionado la respuesta por parte de la oficina juridica.
Para el seguimiento con corte diciembre 2024 se asigna un avance del 20%, pasando a un consolidado del 70% al evidenciar que el Centro de Regionalización continúa con la gestión para la modificación del Acuerdo AS 105 de 1993, acogiendo la recomendación realizada por la Oficina Juridica en cuanto a la solicitud de concepto a la OPDI sobre las Sedes. Se espera que el Centro continúe realizando gestiones. 
No se presentan evidencias para el seguimiento I semestre 2025.
No se presentan evidencias para el II semestre de 2025.</t>
  </si>
  <si>
    <t>Sin evidencias del concepto juridico presentado por la oficina juridica respecto a las sedes academico administrativas
Mediante comunicación electronica del 18/07/2025 la contratista Maria Camila Del Mar Bolaños, Contratista del Centro de Regionalización envía como evidencia para el seguimiento con corte I Semestre 2025 Resolución Rectoral 0836 de 2023 del 22 de agosto, por la cual se convoca a concurso público de meritos para la provisión de cargos en la planta de profesores de la Universidad del Cauca. 
II semestre de 2025:
Mediante Correo electrónico del 21/01/2026 se adjuntan los siguientes documentos:
1. Oficio No. 4.1.55.6-1759 emitido por Viceacadémica
2. Acuerdo Superior 043 de 2014
3. Acuerdo Superior  052 de 2014
4. Acuerdo Superior 017 de 2009</t>
  </si>
  <si>
    <t>Sin avance
El documento presentado no cumple con el indicador ni con la evidencia establecida para la actividad en el plan de mejoramiento; por lo tanto, no se asigna avance en el seguimiento correspondiente al corte del primer semestre de 2025
II semestre de 2025
Se observa la respuesta que emite ViceAcadémica mediante el oficio 4-55.6/1759 relaciona que mediante el acuerdo superior 017 de 2009 modificado por el acuerdo superior 052 de 2014 y el acuerdo superior 043 de 2014 establecen las responsabilidades por parte de los departamentos, decanos, consejos de facultad, y la vicerectoria académica para la vinculación de profesores temporales. Con ello, el centro de regionalización aclara que esta actividad está por fuera de sus competencias.
Se otorga una avance del 90% debido a que se considera que esta actividad si bien es cierto no es potestad unicamente del centro de regionalización, se ha debido adjuntar un documento que certifique que el área jurídica entregó su concepto dando solución a la controversia generada en este dependencia, por tal razón desde la OCI se continúa haciendo el seguimiento hasta que se dirima esta controversia</t>
  </si>
  <si>
    <t>Para los hallazgos 5 y 6 relacionados con personal docente y administrativo de planta no se definieron acciones debido a que son una realidad institucional que no pueden ser gestionados ni subsanados por el Centro.
Se conocio el Oficio 4-55.6/1759 del 20/11/2024 dirigido de la Vicerectoría Académica al Centro de Regionalización, asunto: Respuesta a peticiones con radicado VU 004499 - VU 004500, que describe las gestiones para la vinculación de profesores
Efectivdad: sin evaluación
Gestión: 85% se considera que el centro de regionalización aportó evidencia para subsanar esta observación, pero no aporta evidencia de haber resuleto este conflicto.
Impacto: sin evaluación hasta que no se cierre esta observación.</t>
  </si>
  <si>
    <t>Sin evidencias por cuanto depende de las actividades anteriores
No se presentan evidencias para el seguimiento I semestre 2025.
II semestre de 2025:
Sin evidencia para el seguimiento II semestre de 2025</t>
  </si>
  <si>
    <t>Sin avance
No se presentan evidencias para el seguimiento I semestre 2025.
Sin evidencia para el II semestre de 2025</t>
  </si>
  <si>
    <r>
      <rPr>
        <b/>
        <sz val="11"/>
        <rFont val="Arial"/>
        <family val="2"/>
      </rPr>
      <t>Eficacia y eficiencia del 79%:</t>
    </r>
    <r>
      <rPr>
        <sz val="11"/>
        <rFont val="Arial"/>
        <family val="2"/>
      </rPr>
      <t xml:space="preserve"> el centro de Regionalización cumple con la gestión para la identificación de las necesidades de ajuste de las normas internas, pero por fuera de los tiempos establecidos.
</t>
    </r>
    <r>
      <rPr>
        <b/>
        <sz val="11"/>
        <rFont val="Arial"/>
        <family val="2"/>
      </rPr>
      <t>Gestión e impacto del 100%</t>
    </r>
    <r>
      <rPr>
        <sz val="11"/>
        <rFont val="Arial"/>
        <family val="2"/>
      </rPr>
      <t xml:space="preserve">: se presenta evidencia de la identificación de necesidades para el ajuste del  las necesidades y realiza las gestiones pertinentes para su aprobación.
</t>
    </r>
    <r>
      <rPr>
        <b/>
        <sz val="11"/>
        <rFont val="Arial"/>
        <family val="2"/>
      </rPr>
      <t>Efectividad del 92,86%</t>
    </r>
  </si>
  <si>
    <t>Para el seguimiento con corte diciembre 2024, el centro de Regionalización mediante oficio 4.1-55.6/29 del 29/01/2025 presenta: 
Oficio 4-55.6//1759 del 20/11/2024, asunto: respuesta a peticiones
No se presentan evidencias para el seguimiento I semestre 2025.
II semestre de 2025: 
Mediante correo electrónico del 21/01/2026 se adjuntó la siguiente documentación:
1. Acuerdo superior No 043 de 2024</t>
  </si>
  <si>
    <t xml:space="preserve">La Vicerrectoría Académica en su respuesta emite concepto sobre las responsabilidades adquiridas por parte de los Departamentos, Decanos, Consejo de Facultad y la Vicerrectoría sobre la vinculación de Profesores temporales y de Planta, asi como de la capacitación de los mismos. Igualmente, manifiesta que el Acuerdo superior 005 fue modificado. La OCI no evidencia el documento de modificación, por lo tanto se asigna un avance del 50% a la espera de la publicación. 
No se presentan evidencias para el seguimiento I semestre 2025.
II semestre de 2025:
se allegó el acuerdo No. 043 de 2024 que modifica el acuerdo superior 005 donde se deja especificado que el centro de regionalización gestiona la articulación con el Plan de Capacitación de la Vicerrectoría Academica de los programas regionalizados. Por tal razón, se le otorga un avance del 100% </t>
  </si>
  <si>
    <t>Con oficio 4.1-55.6/447 del 19 de junio de 2024, el Centro de Regionalización presenta:
Oficio 4.1-55.6/473 del 19/07/2024, dirigido al área de seguridad y salud en el trabajo.
Sin evidencias para el seguimiento con cierre diciembre 2024.
Mediante comunicación electronica del 18/07/2025 Maria Camila Del Mar Bolaños, Contratista del Centro de Regionalización envía como evidencia para el seguimiento del I semestre 2025: PDF "Solicitud Administrativa"
II semestre de 2025:
Mediante correo electrónico de 21/01/2026 se allegaron los siguientes documentos:
1. Oficio alcance plan de contingencia de 16/06/2025
2. Oficio plan de contingencia de 27/12/2024</t>
  </si>
  <si>
    <t>Se asigna avance del 10% al evidenciar gestiones tendientes a la mejora de la observación, pero la evidencia no visibiliza la identificación de los riesgos correspondientes al hallazgo.
Sin avance para el periodo
El PDF enviado evidencia la solicitud realizada mediante correo electrónico con fecha del 11/04/2025, por parte del contratista de apoyo a la coordinación de la Sede Norte en relación con el envío del protocolo para la atención de medidas de seguridad en la Ciudadela, a cargo del Contratista de obra.
Sin embargo, se observa que dicha solicitud no está dirigida a un servidor público en específico, ni cuenta con registro en la Tabla de Retención Documental (TRD).
Se asigna un avance del 5 % al identificarse una gestión orientada a la identificación de riesgos; no obstante, dicha gestión no guarda coherencia con el indicador ni con la evidencia planteada para la actividad.
Desde la OCI se recomienda que estas gestiones se realicen de manera formal, preferiblemente mediante comunicación expedida por el Director o a través del correo institucional del Centro, a fin de otorgar mayor respaldo y trazabilidad a las solicitudes realizadas.
II semestre de 2025:
De acuerdo con la información allegada, la OCI observa que el requerimiento de información es diferente a lo que se entregó por parte de la oficina de regionalización, por tal motivo se determina que no hay avance en este actividad, adicionalmente se tuvo una reunión en el centro de regionalización para discutir sobre este tema en particular dado que las obras ya fueron entregadas a este fecha y no hay riesgos como tal que se puedan materializar. en este orden, se ha sugerido la reformulación de este actividad a la dependencia encargada.</t>
  </si>
  <si>
    <r>
      <rPr>
        <b/>
        <sz val="11"/>
        <rFont val="Arial"/>
        <family val="2"/>
      </rPr>
      <t>Eficacia y eficiencia del 95%</t>
    </r>
    <r>
      <rPr>
        <sz val="11"/>
        <rFont val="Arial"/>
        <family val="2"/>
      </rPr>
      <t xml:space="preserve">: el centro de Regionalización cumple con la actividad en los tiempos establecidos. Se sugiere continuar con la gestión de modificación.
</t>
    </r>
    <r>
      <rPr>
        <b/>
        <sz val="11"/>
        <rFont val="Arial"/>
        <family val="2"/>
      </rPr>
      <t>Gestión e impacto del 100%</t>
    </r>
    <r>
      <rPr>
        <sz val="11"/>
        <rFont val="Arial"/>
        <family val="2"/>
      </rPr>
      <t xml:space="preserve">: se presenta evidencia de la identificación de necesidades para el ajuste de las normas internas y realiza las gestiones pertinentes para su modificación.
</t>
    </r>
    <r>
      <rPr>
        <b/>
        <sz val="11"/>
        <rFont val="Arial"/>
        <family val="2"/>
      </rPr>
      <t xml:space="preserve">Efectividad del 98,33%
</t>
    </r>
    <r>
      <rPr>
        <sz val="11"/>
        <rFont val="Arial"/>
        <family val="2"/>
      </rPr>
      <t>Sin evidencias de gestiones para el seguimiento con corte a diciembre 2024</t>
    </r>
  </si>
  <si>
    <t>No se presentan evidencias para el seguimiento I semestre 2025.
II semestre de 2025:
No adjuntan evidencia para seguimiento.</t>
  </si>
  <si>
    <t>No se presentan evidencias para el seguimiento I semestre 2025.
II semestre de 2025
No presentan evidencias para seguimiento. No se reporta avance.</t>
  </si>
  <si>
    <r>
      <t xml:space="preserve">Mediante comunicación electronica del 18/07/2025 Maria Camila Del Mar Bolaños, Contratista del Centro de Regionalización envía como evidencia para el seguimiento del I semestre 2025 presenta:
Oficio No. 4.1-55.6/163 del 28/04/2025 dirigido a Profesores Sede Santander de Quilichao, Asunto: Actualización Formato Registro de Clases PM-FO-4-FOR-54.1 V3
Cuatro (4) PDF </t>
    </r>
    <r>
      <rPr>
        <i/>
        <sz val="11"/>
        <rFont val="Arial"/>
        <family val="2"/>
      </rPr>
      <t>con "listados de asistencia de docentes de los programas de Derecho, Ing, Lic Fish, Lic. Lenguas Modernas"</t>
    </r>
    <r>
      <rPr>
        <sz val="11"/>
        <rFont val="Arial"/>
        <family val="2"/>
      </rPr>
      <t xml:space="preserve">. dentro de los que se encuentran los formatos diligenciados de los siguientes programas: Tres (3) programa de Derecho diurno, dos (2) del programa de ingenieria Civil, Trece (13) del programa de Ingenieria Agroindustrial, veinticinco (25) del programa de Licenciatura en lenguas modernas, Seis (6) del programa FISH; para un total de Cuarenta y nueve (49) formatos diligenciados.
Oficio 4.1.11.1-55.6/17 del 13/03/2025, dirigido al Ingeniero Juan Pablo Pino, Solicitud Sistema Electrónico Sede Norte
II semestre de 2025:
Mediante correo electrónico de 21/01/2026 se entrega la siguiente evidencia:
1. Actualización Formato Registro de Clases PM-FO-4-FOR-54.1 V3
2. Anexo 2 . FOR-54.1 Formato de Registro Clases -Regionalización V3
3. Muestra de formato registro de clases 2025-2
4. Fomato diluido
</t>
    </r>
  </si>
  <si>
    <t xml:space="preserve">
Revisados los documentos enviados, se identificó que la fecha de actualización del Formato de Registro de Clases código Código: PM-FO-4-FOR-54.1, V3, corresponde al 11 de abril de 2025, el oficio mediante el cual se informa a los docentes sobre dicha actualización tiene fecha del 28 de abril de 2025, esta última fecha coincide con la indicada en la matriz de seguimiento reportada por el Centro de Regionalización como el inicio de aplicación del nuevo formato. Sin embargo, treinta y tres (33) de los cuarenta y nueve (49) formatos revisados contienen registros con fechas anteriores a la actualización, lo que evidencia inconsistencias y/o incoherencias en la información suministrada.
Por lo anterior, se asigna un avance del 80% para el seguimiento al I semestre 2025 y desde la OCI se recomienda realizar seguimiento y control al diligenciamiento del formato.
II semestre de 2025:
Se observa que la documentación allegada corresponde a la implementación del formato de clases por parte de los profesores.</t>
  </si>
  <si>
    <t>Para el seguimiento con corte 2024, la División de Tecnología de la Información y comunicaciones TIC,  mediante oficio 5.3-55.6/060 del 30/01/2025, presenta:
Documento en formato excel denominado "Hoja de Ruta v2".
I Seguimiento 2025:
Con oficio No. 5.3-55.6/433 del 22/07/2025, la División de Tecnología de la Información y comunicaciones TIC presenta Archivo en formato Excel denominado "Hoja de Ruta v3"
II Seguimiento 2025:
Con oficio No. 5.3-55.6/019 del 23/01/2026, la División de Tecnología de la Información y comunicaciones TIC presenta Archivo en formato Excel denominado "Hoja de Ruta v4"</t>
  </si>
  <si>
    <t>El formato excel contiene: iniciativas, actividades para su realización, descripción, fecha de inicio, fecha de finalización, duración en meses y responsables; esto evidencia la definición de un nuevo formato de hoja de ruta.
La OCI asigna un avance del 90% debido a que el documento "hoja de ruta" no contempla datos principales como pueden ser: nombre, fecha de realización, objetivo. 
Se sugiere que se realice una descripción general de la hoja de ruta.
I Seguimiento 2025:
Se presenta la Versión 3 de la hoja de ruta, la cual incorpora los datos del responsable de la iniciativa, así como las fechas de inicio y finalización de la actividad. Sin embargo, esta versión no incluye algunas de las sugerencias realizadas durante el seguimiento del segundo semestre de 2024, específicamente: la identificación del documento como “hoja de ruta”, la fecha de elaboración y el objetivo del mismo.
Adicionalmente, en el ítem de "progreso" se observa que las actividades con fecha de finalización de los meses de marzo, abril, mayo, junio de 2025 registran un avance del 0%, lo cual podría indicar que no se está realizando seguimiento a dichas actividades o que el documento enviado se encuentra desactualizado.
Para el seguimiento del primer semestre de 2025, se asigna un 10% de avance, consolidando un 100%.
II Seguimiento 2025:
Se presenta la Versión 4 de la hoja de ruta, en la cual se evidencia el diligenciamiento parcial de la columna “progreso”, teniendo en cuenta que, de las 63 actividades programadas para cierre en la vigencia evaluada, 29 registran un avance del 0 %. Así mismo, no se evidencia nota o justificación que explique la no ejecución de dichas actividades, lo cual podría indicar desactualización del documento o debilidades en el seguimiento realizado.
Adicionalmente, se observa que aún no se han incorporado las sugerencias formuladas en los seguimientos anteriores, específicamente: la identificación del documento como “hoja de ruta”, la inclusión de la fecha de elaboración y la definición del objetivo del mismo.</t>
  </si>
  <si>
    <r>
      <rPr>
        <b/>
        <sz val="11"/>
        <rFont val="Arial"/>
        <family val="2"/>
      </rPr>
      <t>Eficacia y eficiencia del 100%</t>
    </r>
    <r>
      <rPr>
        <sz val="11"/>
        <rFont val="Arial"/>
        <family val="2"/>
      </rPr>
      <t xml:space="preserve">: se cumple con la actividad en los tiempos establecidos.
</t>
    </r>
    <r>
      <rPr>
        <b/>
        <sz val="11"/>
        <rFont val="Arial"/>
        <family val="2"/>
      </rPr>
      <t xml:space="preserve">Gestión: </t>
    </r>
    <r>
      <rPr>
        <sz val="11"/>
        <rFont val="Arial"/>
        <family val="2"/>
      </rPr>
      <t xml:space="preserve">el documento presentado evidencia la modificación de las iniciativas para la implementación del plan estrategico.
</t>
    </r>
    <r>
      <rPr>
        <b/>
        <sz val="11"/>
        <rFont val="Arial"/>
        <family val="2"/>
      </rPr>
      <t xml:space="preserve">
Sin evaluar impacto y Efectividad</t>
    </r>
  </si>
  <si>
    <r>
      <rPr>
        <b/>
        <sz val="11"/>
        <rFont val="Arial"/>
        <family val="2"/>
      </rPr>
      <t>Eficacia y eficiencia (100%)</t>
    </r>
    <r>
      <rPr>
        <sz val="11"/>
        <rFont val="Arial"/>
        <family val="2"/>
      </rPr>
      <t xml:space="preserve">: Se cumple con la actividad en los tiempos establecidos.
</t>
    </r>
    <r>
      <rPr>
        <b/>
        <sz val="11"/>
        <rFont val="Arial"/>
        <family val="2"/>
      </rPr>
      <t>Gestión e Impacto (100%):</t>
    </r>
    <r>
      <rPr>
        <sz val="11"/>
        <rFont val="Arial"/>
        <family val="2"/>
      </rPr>
      <t xml:space="preserve"> Se definen los indicadores para evidenciar el avance en la gestión de TIC, y se diligencian las fichas correspondientes.
Efectividad: 100%</t>
    </r>
  </si>
  <si>
    <t xml:space="preserve">
I Seguimiento 2025:
Con oficio No. 5.3-55.6/433 del 22/07/2025, la División de Tecnología de la Información y comunicaciones TIC presenta Archivo en formato Excel denominado "Copia de anexo-3-matriz-de-indicadores-v0.5"
II Seguimiento 2025:
Mediante oficio No. 5.3-55.6/019 del 23/01/2026, la División de Tecnología de la Información y las Comunicaciones – TIC presenta: documento en formato Word denominado “Justificación Indicadores PETI” y diez (10) archivos en formato Excel correspondientes al seguimiento de diez (10) indicadores identificados, mediante las Fichas Técnicas de Indicadores, código PE-GE-2.4-FOR-50, así: Índice de Avance de Proyectos TIC, Índice de Satisfacción del Usuario con Mesa de Servicios, Porcentaje Cumplimiento Normativo, Porcentaje de Cobertura de servicios de red, Porcentaje de Disponibilidad de Servicios y Servidores Críticos, Porcentaje de Disponibilidad del Servicio de Internet, Porcentaje de Ejecución Presupuestal TIC, Porcentaje de Proyectos Estratégicos Completados, Tasa de Cumplimiento de Requerimientos, Tasa de Resolución de Casos dentro de los SLA.</t>
  </si>
  <si>
    <t>I Seguimiento 2025:
Revisadas las fichas técnicas de los 7 indicadores establecidos (código PE-GE-2.4-FOR-50), se identificó lo siguiente:
Para 3 indicadores, se realizó seguimiento y análisis de los datos.
Para 3 indicadores (Tasa de Resolución de Casos y Porcentaje de Ejecución Presupuestal TIC, Porcentaje de Cobertura de Servicios de Red), se efectuó el seguimiento, pero no se analizaron los datos obtenidos.
Para el indicador "Porcentaje de Cumplimiento Normativo,  no se evidenció seguimiento durante el periodo evaluado, sin embaro, en visita in situ del 1/08/2025 se conocio que el seguimiento a este indicador depende del listado que se envíe por parte del ente de control externo respecto al cumplimiento normativo., por lo que se espera que para el segundo periodo 2025 se cuente con dicho monitoreo.
En consecuencia, se asigna un avance del 70%, dado que no se realizó monitoreo completo a la totalidad de los indicadores.
II Seguimiento 2025:
De la revisión de las diez (10) fichas de indicadores presentadas, se evidencia que se han realizado los seguimientos correspondientes, de acuerdo con la periodicidad establecida, así como el respectivo análisis de los resultados. No obstante, se sugiere que, en algunos casos, el análisis sea más detallado, con el fin de fortalecer la interpretación de los resultados y la toma de decisiones.
En consecuencia, se asigna un avance del 30 % para el período evaluado, consolidando un 100 % de avance total para la actividad.</t>
  </si>
  <si>
    <t xml:space="preserve">I Seguimiento 2025:
Con oficio No. 5.3-55.6/433 del 22/07/2025 se presenta:
Documento Word denominado "Implementación de Procedimientos"
Documento PDF: "justificacion 7 procedimientos"
Documento en formato Excel denominado "indicadores procedimientos"
II Seguimiento 2025:
Mediante oficio No. 5.3-55.6/019 del 23/01/2026, la División TIC presenta: Documento Word denominado "Implementación de Procedimientos", y siete (7) archivos en formato Excel correspondientes al seguimiento de siete (7) procedimientos, mediante el diligenciamiento de Fichas Técnicas de Indicadores, código PE-GE-2.4-FOR-50, así: Tasa de Cumplimiento de Requerimientos, # de usuarios capacitados en uso y apropiación de las TIC, Índice de Avance de Proyectos TIC, Tiempo medio de entrega en carnetización, Porcentaje de Disponibilidad de Servicios y Servidores Críticos (2 archivos), Porcentaje medido de Solicitudes e incidentes Resueltas a Tiempo (SLA Cumplidos), </t>
  </si>
  <si>
    <t>I Seguimiento 2025:
El documento enviado describe el objetivo de cada uno de los procedimientos.
Además, el archivo en Excel contiene la ficha técnica de siete indicadores de gestión, correspondientes a los siete procedimientos, sin embargo, de los 7 indicadores, 2 indicadores presentan seguimiento, pero no su análisis, (Tasa de Cumplimiento de Requerimientos, # de usuarios capacitados en uso y apropiación de las TIC, ), el analisis de uno de los indicadores no se realiza para todos los periodos de seguimiento (Porcentaje de Disponibilidad del Servicio de Internet)
Se asigna un avance del 70% 
II Seguimiento 2025
De la revisión de las fichas de indicadores presentadas, se evidencia el seguimiento y la implementación de los procedimientos, así como el respectivo análisis de los mismos. No obstante, se sugiere que, en algunos casos, el análisis sea más detallado, con el fin de fortalecer la interpretación de los resultados y apoyar la toma de decisiones.
En consecuencia, se asigna un avance del 30 % para el período evaluado, consolidando un 100 % de avance total para la actividad.</t>
  </si>
  <si>
    <t>Para el seguimiento para el corte 2024, la División de Tecnología de la Información y comunicaciones TIC,  mediante oficio 5.3-55.6/060 del 30/01/2025, presenta:
La Vicerrectoría Administrativa generó una capacitación para la supervisión de contratos.
Informe de capacitación en Habilidades para la supervisión contractual en el contexto a la autonomía Univesitaria,de Vicerrectoria Administrativa, fechas 23 y 30 de octubre 2024 y 6 de noviembre 2024. (Objetivo orientar a los participantes la información relacionada con las actividades propias del ejercicio de supervición contractual de lo público..).
I seguimiento 2025:
Se presenta oficio No. 5-55.6/0935 de 9/10/2024
II Seguimiento 2025:
No se presentan evidencias adicionales a las remitidas durante el seguimiento de la vigencia 2024.</t>
  </si>
  <si>
    <t>En la evidencia presentada se observa que la Vicerrectoria Administrativa, realizo invitación a jornada de capacitación en supervisión de contratos, no se evidencia que desde la División de las TICS, se haya gestionado dicha capacitación. Por lo tanto se asigna un avance del 90%.
I seguimiento 2025:
El oficio presentado como evidencia corresponde a una vigencia anterior a la del seguimiento. Además, no evidencia las gestiones realizadas por parte de la División para la solicitud de capacitaciones dirigidas a los supervisores de los contratos TIC.
Por lo anterior, se mantiene el avance asignado en el anterior seguimiento.
II Seguimiento 2025:
El documento presentado corresponde al mismo remitido en el seguimiento de la vigencia 2024, lo cual evidencia que, desde la División, no se han solicitado ni gestionado capacitaciones adicionales para los supervisores de contrato durante la vigencia evaluada.
El avance se mantiene.</t>
  </si>
  <si>
    <t xml:space="preserve">Para el seguimiento para el corte 2024, la División de Tecnología de la Información y comunicaciones TIC,  mediante oficio 5.3-55.6/060 del 30/01/2025, presenta:
Informe de capacitación en Habilidades para la supervisión contractual en el contexto a la autonomía Univesitaria,de Vicerrectoria Administrativa, fechas 23 y 30 de octubre 2024 y 6 de noviembre 2024. (Objetivo orientar a los participantes la información relacionada con las actividades propias del ejercicio de supervición contractual de lo público..). Con sus respectivos listados de asistencia.
I seguimiento 2025:
Presentan PDF denominado "Informe de Capacitaciones"
II Seguimiento 2025:
No se presentan evidencias adicionales a las remitidas durante el seguimiento de la vigencia 2024.
</t>
  </si>
  <si>
    <t>La Vicerrectoría Administrativa realizó capacitación para la supervisión de contratos, proporcionando las herramientas y conocimientos necesarios para su correcta supervisión.
Se asigna un avance del 90%, en espera que la División continue con la capacitación de sus funcionarios
I seguimiento 2025:
Al revisar el documento enviado como evidencia, se constata que corresponde al mismo presentado durante el seguimiento de la vigencia 2024. Por lo tanto, se mantiene el avance asignado para dicha vigencia, sin cambios en el cumplimiento del indicador.
II Seguimiento 2025:
El documento presentado corresponde al mismo remitido en el seguimiento de la vigencia 2024, lo cual evidencia que los supervisores de contratos de la División TIC no han recibido capacitaciones específicas ni han asistido a las capacitaciones programadas por la Universidad durante la vigencia evaluada.
En consecuencia, el avance de la actividad se mantiene sin variación.</t>
  </si>
  <si>
    <r>
      <t xml:space="preserve">I Seguimiento 2025:
</t>
    </r>
    <r>
      <rPr>
        <b/>
        <sz val="11"/>
        <rFont val="Arial"/>
        <family val="2"/>
      </rPr>
      <t>Eficacia y eficiencia (100%):</t>
    </r>
    <r>
      <rPr>
        <sz val="11"/>
        <rFont val="Arial"/>
        <family val="2"/>
      </rPr>
      <t xml:space="preserve"> La actividad se ejecutó dentro de los tiempos establecidos, logrando cumplir con los objetivos programados.
</t>
    </r>
    <r>
      <rPr>
        <b/>
        <sz val="11"/>
        <rFont val="Arial"/>
        <family val="2"/>
      </rPr>
      <t>Gestión (100%):</t>
    </r>
    <r>
      <rPr>
        <sz val="11"/>
        <rFont val="Arial"/>
        <family val="2"/>
      </rPr>
      <t xml:space="preserve"> Se evidencia la organización del presupuesto asignados para la División en una herramienta de facil consulta.
Sin evaluar impacto y efectividad.</t>
    </r>
  </si>
  <si>
    <t>I seguimiento 2025:
Presentan como evidencia Oficio No. 5.3-55.6/1297 del 10/12/2024
II seguimiento 2025: 
Mediante oficio No. 5.3-55.6/019 del 23/01/2026, la División TIC presenta: Acta No. 2.1.1-3-58/002 del 6 de febrero de 2025.</t>
  </si>
  <si>
    <t>I seguimiento 2025:
El documento presentado como evidencia se refiere a la solicitud de actualización de las TRD de las TIC´s, sin embargo, la actividad a realizar es, solicitar capacitaciones de actualización al Área de archivo y su indicador de cumplimiento es el registro de las capacitaciones realizadas, por lo tanto no se asigna avance.
II seguimiento 2025: 
Dentro del acta presentada, se evidencia la capacitación realizada por el Área de gestión documental a funcionarios de la División TIC, sobre las TRD y aclaración de dudas cobre la organización documental del Archivo de dicha dependencia.
Se asigna avance del 100%.</t>
  </si>
  <si>
    <t>I seguimiento 2025:
Se revisa archivo de gestión en visita in situ del 1/08/2025
Cronograma de organización de archivo de gestión documental
II Seguimiento 2025:
Mediante oficio No. 5.3-55.6/018 del 23 de enero del 2026, el Profesional Especializado Juan Pablo Pino, solicita a la OCI ampliación del plazo para el cumplimiento de la actividad hasta el 30 de marzo de 2026.</t>
  </si>
  <si>
    <t>I seguimiento 2025:
Durante la visita in situ, se realiza un revisión general del archivo de gestión de la vigencia 2025, en la que se evidencia su organización y centralización del archivo, siendo custodiado por la secretaria. 
Así mismo, las TIC´s informa que el archivo de la vigencia 2024 se encuentra organizado en un 100% y el de la vigencia 2023 en un 60% de avance.
Se asigna un avance del 30% para el seguimiento. Para el siguiente seguimiento se revisara el archivo vigencia 2023, 2024 y 2025 con el fin verificar su organización y asignar el 70% restante.
II Seguimiento 2025:
Atendiendo la solicitud realizada mediante oficio  No. 5.3-55.6/018, la OCI aprueba la ampliación del plazo de ejecución con oficio No. 2.6-27.13/036 del 30 de enero de 2026.</t>
  </si>
  <si>
    <t>I seguimiento 2025:
PDF: "Informe de implementación Procedimiento practicas profesionales y pasantias"
II Seguimiento 2025:
PDF: "Informe de implementación Procedimiento practicas profesionales y pasantias"
Oficio No. 5.3-55.6/029 del 4 de febrero de 2026, asunto Justificación de Hallazgos Seguimiento PM Internos 2025-II, Evaluación y seguimiento al Plan estratégico de tecnologías de la información PETI de la Universidad del Cauca 2023-2027</t>
  </si>
  <si>
    <t>I seguimiento 2025:
El informe presentado como evidencia no permite evidenciar la implementación del procedimiento; sin embargo, al ser un procedimiento expedido recientemente, su implementación no puede ser verificada, ya que la mayoría de las actividades relacionadas no se han ejecutado. En este sentido, se establece que la implementación será objeto de evaluación en el siguiente seguimiento. Se recomienda solicitar ampliación de plazo para garantizar el cumplimiento adecuado de la actividad.
II Seguimiento 2025:
Mediante oficio No. 5.3-55.6/029 del 4/02/2026 La División informa que, debido al cambio en la normatividad relacionada con la vinculación de pasantes y practicantes, la cual establece que las instituciones públicas deben garantizar que los vinculados reciban un trato justo y digno, destacando beneficios como remuneración y pago de Seguridad Social. Por lo tanto, la implementación efectiva de esta herramienta se encuentra en espera de una mayor disponibilidad de recursos.
En este sentido, la División solicita omitir la actividad de implementación del procedimiento del plan de mejoramiento, reiterando que la División TIC reconoce la utilidad de dicho instrumento para fortalecer la gestión del talento joven. Por consiguiente, la formalización y ejecución de este quedará proyectada como una meta a futuro.</t>
  </si>
  <si>
    <t>I seguimiento 2025:
Oficio del 7/02/2025 donde se entrega Informe de cierre procedimientos 2024
II Seguimiento 2025:
Con oficio No. 5.3-55.6/019 del 23/01/2026, la División TIC presenta un documento en formato Word denominado "Proyecto de Estandarización de PPAA"
Oficio No. 5.3-55.6/029 del 4 de febrero de 2026, asunto Justificación a literales de algunas observaciones del Plan de Mejoramiento del PETI</t>
  </si>
  <si>
    <t>I seguimiento 2025:
En el informe presentado se da un resumen de los procedimiento intervenidos y se da por finalizada la "estrategia de estandarización de procedimientos para la transformación Digital de la Universidad del Cauca". Siendo evidencia de cumplimiento del indicador previsto para la actividad las actas de reuniones de las mesas de trabajo realizadas, se asigna un avance del 20% para el periodo. Para el siguiente seguimiento, se espera contar con los documentos (actas) que permitan dar cumplimiento al indicador.
II Seguimiento 2025:
Mediante Oficio No. 5.3-55.6/029 del 4/2/2026 La División informa que "el equipo de Estandarización de Procesos y Procedimientos Académico-Administrativos de la División TIC realizo mesas de trabajo definiendo el nuevo alcance de la iniciativa así:  “apoyo en  diagnóstico, modelado y unificación de los procesos institucionales, que favorezcan la coherencia organizacional y fortalezcan el trabajo articulado entre las diferentes áreas”. Igualmente, la OCI verifica que en el documento: "Proyecto de Estandarización de PPAA" señala el alcance definico y la necesidad de la estandarización de los procesos y procedimientos en la Universidad, así como el apoyo que se brinda desde las TIC. 
Con lo anterior, se evidencia la modificación del alcance y se valida el documento presentado como soporte para asignar el avance del 100% a la actividad.</t>
  </si>
  <si>
    <t xml:space="preserve">
Conclusión – Seguimiento OCI 2025-II
Se evidencian acciones adelantadas por la Vicerrectoría Académica orientadas al fortalecimiento del control en la planeación, asignación y aval de la labor académica de los profesores temporales. No obstante, persisten debilidades en la aplicación uniforme y rigurosa de los procedimientos PM-FO-4-PR-1, PM-FO-4-PR-5, PA-GA-5.1-FOR-45 y PM-FO-4-FOR-59, particularmente en la definición de perfiles, la trazabilidad del proceso de selección y la suficiencia de los soportes documentales, como se informa en los oficios emitidos por la Vicerrectoría. 
Por lo tanto la OCI, da un avance del 60%, hasta evidenciar que se de la aplicabilidad rigorosa por parte de las decanaturas. 
</t>
  </si>
  <si>
    <t>I semestre 2025
Con oficio 5-55.6/0556 de 2025, la Vicerrectoría Administrativa remitió la respuesta con su respectiva evidencia: 
Matriz de seguimiento diligenciada
Oficio 5-55.6/0553 del 14 de julio de 2025
II semestre 2025: 
Mediante oficio 5-55.6/0064 del 26/01/2026, la Vicerrectoría Administrativa presentó la siguiente información: 
1. Oficio 5-55.6 0061 de 2026
2. R-AVANCES- 26012026</t>
  </si>
  <si>
    <t>I semestre 2025:
Se evidencia que la Vicerrectoría Administrativa remitió la propuesta de la Resolución de Avances a la Oficina Jurídica en el mes de julio, para su revisión y aprobación, por lo tanto, el avance se mantiene en 85%. Su avance y cierre depende de la aprobación por el Comité de Dirección, y su respectiva formalización. 
Se evidencia el documento correspondiente a la nueva propuesta de Resolución de Avances, así como el oficio mediante el cual fue remitido a la Oficina Jurídica para su respectiva revisión. Dicho trámite se realiza de manera previa a su presentación ante el Comité de Dirección para aprobación. No obstante, el avance se mantiene en un 85 %, dado que el cumplimiento total de la acción está condicionado a la aprobación por parte del Comité de Dirección y a su posterior formalización.
Por lo anterior, la Vicerrectoría Administrativa solicitó ampliación hasta el 30/06/2026.</t>
  </si>
  <si>
    <t>I semestre 2025
Con oficio 5-55.6/0556 de 2025, la Vicerrectoría Administrativa remitió la respuesta con su respectiva evidencia: 
Matriz de seguimiento diligenciada
II semestre 2025: 
Mediante oficio 5-55.6/0064 del 26/01/2026, la Vicerrectoría Administrativa presentó la Matriz de seguimiento diligenciada</t>
  </si>
  <si>
    <t xml:space="preserve">I semestre 2025:
La Vicerrectoía Administrativa informa que la ejecución de la actividad depende de la aprobación de la Resolución de avances, por lo cual se mantiene el avance del 90% de los seguimientos anteriores.
II semestre 2025: 
Se recibe respuesta de la Vicerrectoría Administrativa, en la que informa que la finalización de la actividad depende de la aprobación de la Resolución de avances, por lo que solicita ampliación de la fecha de finalización hasta el 30/06/2026. Con base en ello, se mentiene el 90% de avance de seguimientos anteriores. </t>
  </si>
  <si>
    <t>I semestre 2025:
La División de Gestión Financiera dio respuesta con oficio 5.2-55.6/0451 del 21/07/2025
II semestre 2025:
Con oficio 5.2-55.6/0037 del 22/01/2026, la División de Gestión Financiera solicitó ampliación hasta el 30/06/2026.</t>
  </si>
  <si>
    <t>I semestre 2025: 
La actividad mantiene el 50% de avance de los seguimientos anteriores, ya que la División de Gestión Financiera informa que la ejecución de la actividad "Revisión y actualización del procedimiento PA-GA-5.2-PR-7 Legalización de Comisión y Avance" depende de la aprobación de la Resolución de avances, que está a cargo de la Vicerrectoría Adinistrativa, y manifiesta que ha estado colaborando activamente en las mesas de trabajo realizadas para tal fin. 
Por lo anterior, la División solicita ampliar la fecha de finalización de la actividad hasta el 15/12/2025.
II semestre 2025:
La División de Gestión Financiera solicitó ampliación de la fecha de finalización, justificado en que su actividad depende de la aprobación de la Resolución de avances, la cual se encuentra a cargo de la Vicerrectoría Administrativa. Por lo anterior, el avance se mantiene en 50%.</t>
  </si>
  <si>
    <t>I semestre 2025
Con oficio 5-55.6/0556 de 2025, la Vicerrectoría Administrativa remitió la respuesta con su respectiva evidencia: 
Matriz de seguimiento diligenciada
II semestre 2025:
Con oficio 5.2-55.6/0037 del 22/01/2026, la División de Gestión Financiera solicitó ampliación hasta el 30/06/2026.</t>
  </si>
  <si>
    <t xml:space="preserve">I semestre 2025:
La Vicerrectoía Administrativa informa que la ejecución de a actividad depende de la aprobación de la Resolución de avances, por lo cual se mantiene el avance del 70% de los seguimientos anteriores.
II semestre 2025: 
Se recibe respuesta de la Vicerrectoría Administrativa, en la que informa que la finalización de la actividad depende de la aprobación de la Resolución de avances, por lo que solicita ampliación de la fecha de finalización hasta el 30/06/2026. Con base en ello, se mentiene el 70% de avance de seguimientos anteriores. </t>
  </si>
  <si>
    <t>La VRI remitió la reformulación de Plan mediante oficio No. 6.1-55.6/289 del 13/05/2025.
Con oficio 6.1-55.6/063 del 21/01/2026 se solicita ampliación de la fecha de finalización de las actividades del plan, hasta el 30/06/2026</t>
  </si>
  <si>
    <t>I semestre 2025: 
Con oficio No. 6.1-55.6/429 del 15/07/2025, la Vicerrectoría de Investigaciones envía como evidencia de la actividad un archivo word que contiene la propuesta del "procedimiento gestión de proyectos de investigación internos"
II semestre 2025: 
Mediante oficio 6.1-55.6/079 del 26/01/2026, la Vicerrectoría de Investigaciones remitió:
1. PM-IV-6.1-PR-4 Formulación y Ejecución de Proyectos para Participación en Convocatorias V3 del 10/11/2025.</t>
  </si>
  <si>
    <t xml:space="preserve">I semestre 2025: 
Una vez revisada la propuesta de procedimiento presentada, se evidencia que las actividades 1, 2, 4, 5, 6 y 8 están relacionadas con la definición y aprobación de los términos de referencia de las convocatorias, así como de la apertura de estas conforme a dichos términos.
Se asigna un avance del 50% para el seguimiento del I semestre 2025, a la espera de que el procedimiento sea aprobado por las instancias pertinentes.
II semestre 2025: 
Se evidenció que el procedimiento Formulación y Ejecución de Proyectos para Participación en Convocatorias, se encuentra publicado en el programa LVMEN son código PM-IV-6.1-PR-4, versión 3 del 10/11/2025, y en sus actividades se mencionan criterios para la presentación de convocatorias, cumpliendo así con la actividad y unidad de medida propuestos. Con lo anterior, se da cierre a la actividad. </t>
  </si>
  <si>
    <t>I semestre 2025: 
Con oficio No. 6.1-55.6/429 del 15/07/2025, la Vicerrectoría de Investigaciones envía como evidencia de la actividad "carpeta 2" que contiene quince (15) PDFs con las convocatorias VRI No. 008,009, 010, 011, 012, 013, 014, 015 y 016 de 2024 y convocatorias No.  002, 003, 004, 005, 006, 007 de 2025
II semestre 2025: 
Mediante oficio 6.1-55.6/079 del 26/01/2026, la Vicerrectoría de Investigaciones remitió:
1. PM-IV-6.1-PR-4 Formulación y Ejecución de Proyectos para Participación en Convocatorias V3 del 10/11/2025.</t>
  </si>
  <si>
    <t>I semestre 2025: 
Las convocatorias presentadas como evidencia de las vigencias 2024 y 2025 relacionan los terminos de referencia propuestos en el procedimiento, presentando una estructura que considera: antecedentes o presentación, objetivos, dirigido a, requisitos de los proyectos, financiación y duración, presupuesto (rubros a financiar), productos esperados, criterios de evaluación, restricciones, cronograma, entre otros. 
La OCI verifica su publicación en la pagina web institucional en el enlace "Documentos Públicos" (https://www.unicauca.edu.co/documentos-publicos/?tipoDoc=Convocatorias). Lo anterior da cumplimiento al 50% del indicador, porcentaje que es asignado para el seguimiento del primer semestre 2025. El  50% restante se asignará una vez sea "normalizado el procedimiento", como lo indica la "evidencia del cumplimiento del indicador".
II semestre 2025: 
Se evidenció que el procedimiento Formulación y Ejecución de Proyectos para Participación en Convocatorias, se encuentra publicado en el programa LVMEN con código PM-IV-6.1-PR-4, versión 3 del 10/11/2025, cumpliendo así con la totalidad de unidad de medida establecida, con lo que se da cierre a la actividad, pasando del 50% al 100%</t>
  </si>
  <si>
    <t>I semestre 2025: 
Con oficio No. 6.1-55.6/429 del 15/07/2025, la Vicerrectoría de Investigaciones envía como evidencia de la actividad:
Documento word que contiene la propuesta del "procedimiento gestión de proyectos de investigación internos"
Documento Word con propuesta del "Protocolo de Revisión de Proyectos en el Sistema de Información de la Vicerrectoría de Investigaciones"
Convocatoria 014, 015 y 016 de 2024, numeral 7. evaluación de propuestas, 8. selección de propuestas; numeral 10. requisitos.
Convocatoria 004 de 2025: numeral 10, criterios de evaluación
Convocatoria 005 de 2025: numeral 5. requisitos para la postulación.
Convocatoria 007 de 2025: numeral 12 verificación de requisitos, 13, evaluación académica.
II semestre 2025: 
Mediante oficio 6.1-55.6/079 del 26/01/2026, la Vicerrectoría de Investigaciones remitió:
1. PM-IV-6.1-PR-4 Formulación y Ejecución de Proyectos para Participación en Convocatorias V3 del 10/11/2025.
2. PM-IV-6.1-PT-1 Protocolo de Revisión de Proyectos en SIVRI V1</t>
  </si>
  <si>
    <t>I semestre 2025: 
En las evidencias remitidas por la Vicerrectoría de Investigaciones se observan avances en cuanto a: 
Se presenta un proyecto de protocolo para la revisión de proyectos en el Sistema SIVRI, en el cual se contempla como criterio el aval por el Departamento y Comité de Facultad, con los registros que deben realizar para dicho aval.
Así mismo, se presenta la propuesta de procedimiento para gestión de proyectos de investigación internos, en la que se incluyen las actividades a realizar por los Departamentos y Comité de Facultad, respecto de la revisión que deben realizar a las propuestas presentadas por los Directores de los proyectos, teniendo en cuenta lo establecido en las convocatorias. 
De otra parte, en algunas convocatorias se observan los criterios definidos para la evaluación de las propuestas, entre ellas: criterios de evaluacIón, requisitos para la postulación, verificación de requisitos, entre otros. 
Con base en lo anterior, se evidencia el cumplimiento en cuanto a la definición de criterios para la revisión de proyectos, sin embargo, está pendiente la aprobación del protocolo y el procedimiento, por lo que se asigna un avance del 50%, el restante se otorgará cuando se evidencie su aprobación y publicación.
II semestre 2025: 
Se evidenció la actualización y publicación en el programa LVMEN de la página de la Universidad del Cauca, del procedimiento Formulación y Ejecución de Proyectos para Participación en Convocatorias V3 del 10/11/2025, así como del Protocolo de Revisión de Proyectos en SIVRI V1, con código PM-IV-6.1-PT-1 en versión 1 del 28/11/2025, con lo que se da cumplimiento a la actividad, pasando del 50% al 100%.</t>
  </si>
  <si>
    <t>I semestre 2025: 
Con oficio No. 6.1-55.6/429 del 15/07/2025, la Vicerrectoría de Investigaciones envía como evidencia de la actividad "carpeta 2" que contiene quince (15) PDFs con las convocatorias VRI No. 008,009, 010, 011, 012, 013, 014, 015 y 016 de 2024 y convocatorias No.  002, 003, 004, 005, 006, 007 de 2025
II sesmtre 2025: 
Mediante oficio 6.1-55.6/079 del 26/01/2026, la Vicerrectoría de Investigaciones remitió la matriz de seguimiento a planes de mejoramiento diligenciada.
Con oficio 6.1-55.6/063 del 21/01/2026 se solicita ampliación de la fecha de finalización de las actividades del plan, hasta el 30/06/2026</t>
  </si>
  <si>
    <t xml:space="preserve">I semestre 2025: 
Se evidencia la publicación de convocatorias en el portal web institucional que contienen criterios para presentación de proyectos, sin embargo, no se evidencia la comunicación de los criterios establecidos para la revisión de proyectos internos a los interesados, por lo tanto, no se asigna avance para el seguimiento debido a que las evidencias no son acordes con la actividad ni el indicador de cumplimiento establecido.
II semestre 2025:
La Vicerrectoría no presentó evidencias para este punto, sin embargo, realizó la solicitud de ampliación de la fecha de finalización. </t>
  </si>
  <si>
    <t>I semestre 2025: 
Con oficio No. 6.1-55.6/429 del 15/07/2025, la Vicerrectoría de Investigaciones envía como evidencia de la actividad:
1. Archivo Word "3. Protocolo de Revisión de Proyectos en SIVRI"
2. Presentación en Power Point "11. Presentación fonoaudiología v1"
II semestre 2025: 
Mediante oficio 6.1-55.6/079 del 26/01/2026, la Vicerrectoría de Investigaciones remitió:
2. PM-IV-6.1-PT-1 Protocolo de Revisión de Proyectos en SIVRI V1</t>
  </si>
  <si>
    <t xml:space="preserve">I semestre 2025: 
La propuesta del "Protocolo de Revisión de Proyectos en el Sistema de Información de la Vicerrectoría de Investigaciones", en el subpunto 6.1. "TIPOLOGÍA DE PROYECTOS INTERNOS QUE APLICAN LOS CRITERIOS", relaciona 2 tipologias:
A. Para proyectos de ejecución interna (Desarrollo Interno) dentro de las cuales se encuentran "Para proyectos de Semilleros de investigación" y "Para Proyectos de Tesis de Pregrado, Maestría y Doctorado"
B. Para proyectos de Convocatorias Internas.
La presentación en power point menciona en su diapositiva 10 las tipologias relacionadas en el protocolo.
Si bien, se cuenta con una propuesta de protocolo que define las tipologías de proyectos internos, este documento no se encuentra aprobado, por lo que se asigna un avance del 30% para el seguimiento, su avance depende de la aprobación del protocolo y su implermentación. 
II semestre 2025:
Se evidencia la publicación en el programa LVMEN de la página web de ls Universidad del Cauca, del protocolo de Revisión de Proyectos en SIVRI, con versión 1 del 28/11/2025, en la cual se encuentran las tipologías de proyectos internos, con lo que se da cierre a la actividad. </t>
  </si>
  <si>
    <t>I semestre 2025: 
La Vicerrectoría de Investigaciones con oficio No. 6.1-55.6/429 del 15/07/2025, remite la siguiente evidencia:
Archivo "4. Lista de chequeo proyectos de trabajo de grado..."
II semestre 2025: 
Mediante oficio 6.1-55.6/079 del 26/01/2026, la Vicerrectoría de Investigaciones remitió:
3. PM-IV-6.1-FOR-40 Lista de Chequeo proyectos de trabajo de grado modalidad de investigación V2</t>
  </si>
  <si>
    <t xml:space="preserve">I semestre 2025:
La VRI presentó la propuesta de la "LISTA DE CHEQUEO PROYECTOS DE TRABAJO DE GRADO MODALIDAD DE INVESTIGACIÓN", en la que se definen los requisitos para el registro de los proyectos de trabajo de grado en la modalidad de investigación, observando que contiene la información relevante para este tipo de proyectos, como: Creación, información, documentación, envío para revisión y los estados de los proyectos en el Sistema SIVRI. 
Por lo anterior, se asigna un avance del 50%, y el porcentaje restante se sujeta a los ajustes, aprobación y publicación de dicho documento en el programa LVMEN del portal web de la Universidad del Cauca. 
II semestre 2025: 
Se evidencia la publicación de la Lista de chequeo proyectos de trabajo de grado modalidad de investigación, en el programa LVMEN de la página web de la Universidad del Cauca, con código PM-IV-6.1-FOR-40, versión 2 del 10/11/2025. Con lo anterior, se pasa del 30% al 100%. </t>
  </si>
  <si>
    <t>I semestre 2025: 
La Vicerrectoría de Investigaciones con oficio No. 6.1-55.6/429 del 15/07/2025, remite la matriz de seguimiento de planes de mejoramiento diligenciada. 
II sesmtre 2025: 
Mediante oficio 6.1-55.6/079 del 26/01/2026, la Vicerrectoría de Investigaciones remitió la matriz de seguimiento a planes de mejoramiento diligenciada.
Con oficio 6.1-55.6/063 del 21/01/2026 se solicita ampliación de la fecha de finalización de las actividades del plan, hasta el 30/06/2026</t>
  </si>
  <si>
    <t xml:space="preserve">I semestre 2025: 
La VRI informa que esta actividad se encuentra pendiente, lo anterior debido a que depende de la aprobación de la propuesta de "LISTA DE CHEQUEO PROYECTOS DE TRABAJO DE GRADO MODALIDAD DE INVESTIGACIÓN"
II semestre 2025: 
La Vicerrectoría no presentó evidencias para esta actividad, sin embargo, solicitó ampliar la fecha de finalización. </t>
  </si>
  <si>
    <t>I semestre 2025: 
La Vicerrectoría de Investigaciones con oficio No. 6.1-55.6/429 del 15/07/2025, remitió lo siguiente: 
1. matriz de seguimiento de planes de mejoramiento diligenciada. 
2. propuesta del "procedimiento gestión de proyectos de investigación internos"
3. Convocatorias 005 y 006 de 2025
II sesmtre 2025: 
Mediante oficio 6.1-55.6/079 del 26/01/2026, la Vicerrectoría de Investigaciones remitió: 
1. PM-IV-6.1-PR-4 Formulación y Ejecución de Proyectos para Participación en Convocatorias V3 del 10/11/2025.
4. PM-IV-6.1-IN-11 Instructivo para diligenciar formato PM-IV-6.1-FOR-16</t>
  </si>
  <si>
    <t xml:space="preserve">I semestre 2025: 
En la propuesta de procedimiento de gestión de proyectos de investigación internos se contemplaron actividades que refieren:
*En la nota de la actividad 23 menciona que "a.	Para la ejecución presupuestal se debe tener en cuenta los términos de referencia de la convocatoria correspondiente y el cumplimiento de los requisitos para su ejecución."
 *En la actividad 24, la revisión de solicitudes de ejecución presupuestal
*En la actividad 25, la modificación de presupesto. 
Ahora bien, revisadas las convocatorias 005 y 006 del 2025, se concluye que éstas definen criterios y requisitos relativos al presupuesto. 
Con base en lo anterior, se concluye que se cuenta con una propuesta de procedimiento que define criterios relativos al presupuesto, y además se contemplan en las convocatorias, sin embargo, la propuesta de procedimiento se encuentra sujeta a cambios, ya que está pendiente de revisión y aprobación, por lo que se asigna un avance del 50%.
II semestre 2025: 
Se evidencia el ajuste y formalización del procedimiento de gestión de proyectos internos PM-IV-6.1-PR-4 V3 del 10/11/2025, que incluye las actividades para gestión presupuestal de proyectos, observando la mención del tema presupuestal en las actividades 13, 14, 17, 25, 27, 29 y 30. Así mismo, se evidencia un instructivo para diligenciar el formato de presupuesto global, cargado en LVMEN con código PM-IV-6.1-IN-11, en versión 0 del 21/07/2017. Con lo anterior, se da cierre a la actividad, pasando del 50% al 100%. </t>
  </si>
  <si>
    <t>I semestre 2025: 
La Vicerrectoría de Investigaciones con oficio No. 6.1-55.6/429 del 15/07/2025, remitió lo siguiente: 
 matriz de seguimiento de planes de mejoramiento diligenciada. 
 "Carpeta 2. Convocatorias"
 "5. Convocatorias visibles en el portal Web Institucional"
II semestre 2025: 
Mediante oficio 6.1-55.6/079 del 26/01/2026, la Vicerrectoría de Investigaciones remitió: 
1. PM-IV-6.1-PR-4 Formulación y Ejecución de Proyectos para Participación en Convocatorias V3 del 10/11/2025.
4. PM-IV-6.1-IN-11 Instructivo para diligenciar formato PM-IV-6.1-FOR-16
5. Convocatorias Internas II: N° 008, 009 Y 010.</t>
  </si>
  <si>
    <t xml:space="preserve">I semestre 2025: 
II semestre 2025: 
Se evidencia el ajuste y formalización del procedimiento de gestión de proyectos internos PM-IV-6.1-PR-4 V3 del 10/11/2025, que incluye las actividades para gestión presupuestal de proyectos, observando la mención del tema presupuestal en las actividades 13, 14, 17, 25, 27, 29 y 30, así como la publicación de las convocatorias internas que contienen criterios respecto de los recursos y criterios de asignación. Con lo anterior, se da cierre a la actividad. </t>
  </si>
  <si>
    <t>I semestre 2025: 
La Vicerrectoría de Investigaciones con oficio No. 6.1-55.6/429 del 15/07/2025, remitió: 
1. procedimiento gestión de proyectos de investigación internos
3. Protocolo de Revisión de Proyectos en SIVRI 
4. Lista de chequeo proyectos de trabajo de grado modalidad de investigación
Además, informó que en la vigencia 2024 se actualizaron: 
1. Formato PM-IV-6.1-FOR-56, Versión 2 del 2/04/2024, Lista de Chequeo de Proyectos de semilleros 
2. Procedimiento 	PM-IV-6.1-PR-12, versión 2 del 3/04/2024, Formulación y Ejecución de Proyectos de Semilleros de Investigación
II semestre 2025: 
Mediante oficio 6.1-55.6/079 del 26/01/2026, la Vicerrectoría de Investigaciones remitió: 
1. PM-IV-6.1-PR-4 Formulación y Ejecución de Proyectos para Participación en Convocatorias V3 del 10/11/2025.
3. PM-IV-6.1-FOR-40 Lista de Chequeo proyectos de trabajo de grado modalidad de investigación V2
4. PM-IV-6.1-IN-11 Instructivo para diligenciar formato PM-IV-6.1-FOR-16
6. PM-IV-6.1-FOR-46 Lista de Chequeo Contratación Directa V5
7. PM-IV-6.1-FOR-20 Solicitud de  Homologación
8. PM-IV-6.1-FOR-21 Requerimientos Grupos
9. Correo Actualización documentos gestión
10. Solicitud Cargue de Formatos Gestión de Investigación
Con oficio 6.1-55.6/063 del 21/01/2026 se solicita ampliación de la fecha de finalización de las actividades del plan, hasta el 30/06/2026</t>
  </si>
  <si>
    <t xml:space="preserve">I semestre 2025: 
Se verificó que en el programa LVMEN se encuentran publicados: el Formato PM-IV-6.1-FOR-56, Versión 2 del 2/04/2024, y el Procedimiento PM-IV-6.1-PR-12, versión 2 del 3/04/2024, además, se cuenta con las propuestas de procedimiento gestión de proyectos de investigación internos, protocolo  de Revisión de Proyectos en SIVRI y lista de chequeo  proyectos de trabajo de grado modalidad de investigación, por lo tanto, se asigna un avance del 30%, su avance y cierre depende de la aprobación de las propuestas, y el ajuste de los documentos faltantes. 
II semestre 2025:
Se evidenció que los documentos se encuentran publicados en el programa LVMEN de la página web Institucional de la Universidad del Cauca, además, se evidenció que se subsanó la observación "La matriz PM-IV-6.1-FOR-16 de Presupuesto Global, en la Hoja “A. Presupuesto Global” contiene nota que menciona “los valores totales deben coincidir con los especificados en la ficha resumen del proyecto (PM-IV-6.1-FOR-6)”, que no se encuentra normalizada en el Sistema de Gestión de la Calidad-Programa Lvmen", para lo que se extrajo dicha nota. Por lo anterior, se asigna un avance del 100%. </t>
  </si>
  <si>
    <t xml:space="preserve">I semestre 2025: 
La Vicerrectoría de Investigaciones con oficio No. 6.1-55.6/429 del 15/07/2025, remite la matriz de seguimiento de planes de mejoramiento diligenciada. 
II semestre 2025: 
Mediante oficio 6.1-55.6/079 del 26/01/2026, la Vicerrectoría de Investigaciones remitió:
11. Aplicación de procedimientos
12. Revisión compromisos de proyectos
13. Suspensiones y prorrogas
14. Solicitudes de compromisos
En lo anterior se encuentran: 
Convocatorias internas publicadas
Cirucular contratación 001 de 2026
Correos de ajustes de proyectos
Correos de postulación a  convocatorias, Oficialización de inicio de proyectos, Notificación de cierre de proyectos, Ajustes comité de ética de proyectos, Solicitudes de ajuste de proyectos (Importante), adjudicación de convocatoria interna.
Además, el día 02/02/2026 a través del drive se comparten las siguientes evidencias: 
20. 5993 caso 3
21. 6455 caso 4
22. 6629
23. 20251212115026214 (1) caso 3
24. 20251212115026214 (1) caso 4
Con oficio 6.1-55.6/063 del 21/01/2026 se solicita ampliación de la fecha de finalización de las actividades del plan, hasta el 30/06/2026
</t>
  </si>
  <si>
    <t xml:space="preserve">I semestre 2025: 
La VRI informa que esta actividad se encuentra "Pendiente evidencia de implementación", lo anterior debido a que depende de la aprobación de las propuestas existentes, y la actualización de los documentos pendientes.
II semestre 2025: 
Se evidencia la implementación de los procedimientos en las convocatorias publicadas, así como en los correos electrónicos de las comunicaciones realizadas, sobre postulaciones a convocatorias, la oficialización de inicio de proyectos, notificación de cierre, de ajustes, adjudicación.
Además, se evidenció la aplicación de los formatos PM-IV-6.1-FOR-20 Solicitud de Homologación y PM-IV-6.1-FOR-21 Requerimientos Grupos. 
Con lo anterior, se otorga un avance del 100%. </t>
  </si>
  <si>
    <t>I semestre 2025: 
La Vicerrectoría de Investigaciones con oficio No. 6.1-55.6/429 del 15/07/2025, remitió: 
3. Protocolo de Revisión de Proyectos en SIVRI 
II semestre 2025: 
Mediante oficio 6.1-55.6/079 del 26/01/2026, la Vicerrectoría de Investigaciones remitió:
2. PM-IV-6.1-PT-1 Protocolo de Revisión de Proyectos en SIVRI V1</t>
  </si>
  <si>
    <t xml:space="preserve">I semestre 2025: 
Se evidenció la propuesta de un protocolo para revisión de proyectos en SIVRI, la cual abarca las etapas de formulación, ejecución y cierre, sin embargo, está pendiente su formalización, por lo que se asigna un avance del 50%. 
Cabe aclarar que la VRI decidió documentar un solo protocolo con las tres etapas, por lo que es el único protocolo a valorar.
II semestre 2025: 
II semestre 2025:
Se evidencia la publicación en el programa LVMEN de la página web de ls Universidad del Cauca, del protocolo de Revisión de Proyectos en SIVRI, con versión 1 del 28/11/2025, en la cual se encuentran las tipologías de proyectos internos, con lo que se da cierre a la actividad. </t>
  </si>
  <si>
    <t>I semestre 2025: 
La Vicerrectoría de Investigaciones con oficio No. 6.1-55.6/429 del 15/07/2025, remitió: 
7. Informe de revisión de proyectos internos
8. Soportes de revisión de equipo de apoyo a grupos de investigación y proyectos internos 
II semestre 2025: 
Mediante oficio 6.1-55.6/079 del 26/01/2026, la Vicerrectoría de Investigaciones remitió:
15. Informe de revisión de proyectos internos
16. Lista PI REVISIÓN COMPROMISOS 2025</t>
  </si>
  <si>
    <t xml:space="preserve">I semestre 2025: 
La VRI presentó un borrador de informe con los resultados de la revisión al estado de los proyectos, para conocer los que se encuentran en “Terminado con pendientes”, que mantienen compromisos pendientes.
Además, se evidenció el proceso realizado para la verificación del estado de los proyectos, como la relación de proyectos que arroja el sistema SIVRI, en la que se encontraron proyectos en diferentes estados, y se emitieron correos electrónicos a los responsables de los proyectos, para informar sobre el cumplimiento de los compromisos. 
Con lo anterior, se constató un avance del 80% en la actividad, el 20% restante será valorado en el seguimiento del segundo semestre del 2025. 
II semestre 2025: 
Se evidenció un documento que contiene el informe de revisión al estado de proyectos internos con corte a II semestre de 2025, así como una matriz en Excel en la que se lista la información de cada proyecto, y las observaciones sobre los compromisos pendientes, determinando que 458 proyectos fueron revisados y 307 proyectos terminados. Con lo anterior, la OCI da cierre a la actividad, recomendando que se de continuidad a la actividad para que sea efectiva. </t>
  </si>
  <si>
    <t>I semestre 2025: 
La Vicerrectoría de Investigaciones con oficio No. 6.1-55.6/429 del 15/07/2025, remitió: 
1. Estímulo económico 2024 Daniel Paz
2. Estímulo Económico 2025 SIVRI
3. Reporte SIVRI integrantes semilleros
4. Reporte Solicitudes VRI 2025
5. Respuesta a reportes solicitados
II semestre 2025: 
Mediante oficio 6.1-55.6/079 del 26/01/2026, la Vicerrectoría de Investigaciones remitió:
17. Solicitud informe estado SIVRI
18. Rta solicitud informe estado de actualización SIVRI
19. informe v 2.0</t>
  </si>
  <si>
    <t xml:space="preserve">I semestre 2025: 
Se evidencian las gestiones realizadas por la VRI para la actualización del SIVRI, como el CDP Y RDP para estímulos económicos, observando: 
1. el CDP 01- I412 202400149 y RDP 01-I414 202400116, para realizar mantenimiento correctivo urgente al sistema de información SIVRI y trabajar en un nuevo sistema, del 18 de marzo al 10 de mayo del 2024
2. el CDP 01- I412 202500223 y RDP 01-I414 202500144, para realizar mantenimiento correctivo urgente al sistema de información SIVRI y colaborar con el diseño y desarrollo de un nuevo sistema
Con base en lo anterior, se observa que se realizaron las gestiones para las actualizaciones del sistema actual de la VRI, sin embargo, no se logró evidenciar el avance en las actividades planteadas para la actualización del sistema, por lo que se asigna un avance del 50%.
II semestre 2025: 
Se evidencia la gestión por parte de la VRI para la presentación del informe de los avances de la actualización del SIVRI, así como la respuesta por parte de la persona que se encuentra realizando el ajuste, y el informe presentado, en el que menciona los avances alcanzados, así como lo pendiente, entre ello, menciona: "Durante este semestre se terminará el FrontEnd del módulo de financiera, la migración de los datos, las pruebas faltantes a las APIs, las pruebas faltantes de sistema, usuario, seguridad y funcionalidad", por lo anterior, se otorga un avance adicional del 10%, pasando así al 60%, el porcentaje restante está sujeto a la actualización pendiente. </t>
  </si>
  <si>
    <t>I semestre 2025: 
La Vicerrectoría de Investigaciones con oficio No. 6.1-55.6/429 del 15/07/2025, remitió: 
1. Procedimiento gestión de proyectos de investigación internos
3. Protocolo de Revisión de Proyectos en SIVRI
II semestre 2025:
Mediante oficio 6.1-55.6/079 del 26/01/2026, la Vicerrectoría de Investigaciones remitió: 
1. PM-IV-6.1-PR-4 Formulación y Ejecución de Proyectos para Participación en Convocatorias V3 del 10/11/2025.
2. PM-IV-6.1-PT-1 Protocolo de Revisión de Proyectos en SIVRI V1</t>
  </si>
  <si>
    <t xml:space="preserve">I semestre 2025: 
En las propuestas de procedimiento de gestión de proyectos de investigación internos, y de protocolo de revisión de proyectos en SIVRI se establecieron criterios para la verificación de suspensiones y prorrogas de proyectos internos, sin embargo, está pendiente su aprobación, por lo que se asigna un 50% de avance.
De otra parte, la VRI considera que estos documentos ya contienen todo lo necesario para la verificación de suspensiones y prórrogas.
II semestre 2025: 
Se evidenció la publicación en el programa LVMEN de la página web de la Universidad del Cauca del procedimiento para Formulación y Ejecución de Proyectos para Participación en Convocatorias y del Protocolo de Revisión de Proyectos en SIVRI, documentos con fecha del mes de noviembre del 2025, los cuales contienen criterios para la verificación de suspensiones y prórrogas, por lo cual se da cierre a la actividad. </t>
  </si>
  <si>
    <t>I semestre 2025: 
La Vicerrectoría de Investigaciones con oficio No. 6.1-55.6/429 del 15/07/2025, remite la matriz de seguimiento de planes de mejoramiento diligenciada. 
II semestre 2025: 
Mediante oficio 6.1-55.6/079 del 26/01/2026, la Vicerrectoría de Investigaciones remitió:
13. Suspensiones y prorrogas</t>
  </si>
  <si>
    <t xml:space="preserve">I semestre 2025: 
La VRI informa que esta actividad se encuentra "Pendiente", lo anterior debido a que depende de la aprobación de las propuestas anteriores. 
II semestre 2025:
Se observan documentos de correos electrónicos con gestiones de prórrogas para proyectos, así como de suspensiones, y reportes de los proyectos internos que registra prorrogas y/o suspensiones para la vigencia 2025. Se da cierre a la actividad. </t>
  </si>
  <si>
    <t>I semestre 2025: 
La Vicerrectoría de Investigaciones con oficio No. 6.1-55.6/429 del 15/07/2025, remitió: 
8. Evidencias revisión de proyectos
10. Cierre de proyectos &gt; Anexo 2 SEGUIMIENTO #1 PDI- indicador 2 &gt; Actividad 4. “Gestionar el cierre de proyectos resultantes de las convocatorias externas”
II semestre 2025: 
Mediante oficio 6.1-55.6/079 del 26/01/2026, la Vicerrectoría de Investigaciones remitió:
Carpeta 7. Revisión compromisos de proyectos, en la que se encuentran dos archivos: 7. Informe de revisión de proyectos internos; Lista proyectos internos REVISIÓN COMPROMISOS 2025
Carpeta 9. Solicitudes de compromisos, en la cual se encuentran archivos PDFs denominados "Solicitud de entrega de compromisos pendientes - Proyecto ID 5824_"</t>
  </si>
  <si>
    <t>I semestre 2025: 
La VRI informa que "Resultado de la revisión de los proyectos internos en estado "Terminado con pendientes" se realizaron requerimientos a los directores de proyectos a través de correos electrónicos para la entrega de compromisos pendientes. Como resultado se obtuvo el cierre de 192 proyectos"
De la revisión por la OCI a las evidencias remitidas, se determinó que la VRI realizó revisión a los proyectos con pendientes y emitió algunos correos electrónicos a los investigadores, informando sobre dichos pendientes, por lo que se asigna un avance del 50%. El porcentaje restante se sujeta a la verificación por la OCI de la continuidad en la actividad. 
II semestre 2025: 
De la revisión de las evidencias remitidas, la Oficina de Control Interno pudo verificar que la VRI realizó la revisión de los proyectos con pendientes y emitió comunicaciones a los investigadores responsables, informando sobre dichas situaciones. Lo anterior permite evidenciar la continuidad en el seguimiento de la actividad.
En consecuencia, se asigna el 50 % de avance restante, consolidando un 100 % de cumplimiento de la actividad.</t>
  </si>
  <si>
    <t>I semestre 2025: 
La Vicerrectoría de Investigaciones con oficio No. 6.1-55.6/429 del 15/07/2025, remitió: 
12. RELACIÓN DOCUMENTOS ARCHIVO 2023-2024-2025.01
I semestre 2025:
Mediante oficio 6.1-55.6/079 del 26/01/2026, la Vicerrectoría de Investigaciones remitió carpeta: 11. Gestión Documental, en la que se encuentran dos archivos en formato Excel denominados "ARCHIVO PAGOS ENTREGADOS ABOGADO  VRI" y "LISTADO DE COMPROBANTES ENTREGADOS 2025"
Con oficio 6.1-55.6/063 del 21/01/2026 se solicita ampliación de la fecha de finalización de las actividades del plan, hasta el 30/06/2026</t>
  </si>
  <si>
    <t>I semestre 2025:
En el documento compartido por la VRI, se observan dos hojas: 
Una que contiene la relación de documentos del archivo de proyectos de las vigencias 2023, 2024 y 2025, el cual se ha organizado por número de ID de proyectos internos, y contempla: nombre del proyecto, supervisor, clase de contrato, número de contrato, nombre del contratista y observaciones. 
En la otra hoja "DOCUMENTOS PENDIENTES" se encuentran: ID, número de contrato, nombre del contratista y el documento pendiente. 
La VRI informa que este documento contiene "la ruta para consulta de todos los tipos documentales para cada proyecto vigencias 2023-2024 por contrato", la cual se actualiza con la nueva información.
De igual manera, la VRI informa que "Se clasifica, ordena, depura y folia los tipos documentales para organizarlos en los legajos correspondientes, con su respectivo rótulo para organizar en las respectivas unidades de conservación archivística (cajas) con su debida descripción". 
Sin embargo, la OCI no logró determinar el universo de los proyectos internos, y de ese total cuántos se han organizado, al igual que no fue posible realizar la verificación física, por lo que ésta se realizará para el segundo semestre del 2025.
Con base en lo anterior, la OCI determina un avance del 20% por la presentación de la matriz, y se realizará el seguimiento para el segundo semestre del 2025.
I semestre 2025:
En el "ARCHIVO PAGOS ENTREGADOS ABOGADO  VRI", se encuentra una matriz el cual es organizado por columnas, en la que se relacionan los datos de 78 contratos suscritos en las vigencias 2023 y 2024, número de contrato, el nombre del contratista, la cantidad de folios que debe contener cada carpeta en fisico. Ademas se encuentran las columanas ID, la cual no se encuentra diligenciada en su totalidad, la columna pagos y la columna faltante pagos en carpeta, en la que se registran los soportes pendientes por archivar en las carpetas en fisico de tres contratos (en un contrato faltan los soportes del pago #20, en un contrato faltan los soportes de los pagos #13, 14, 15, 16 y 17, en el tercer contrato faltan los soportes de los pagos #14, 15, 16, 17 y 18.
En el "LISTADO DE COMPROBANTES ENTREGADOS 2025", se encuentran 14 hojas. En las hojas 2 y 3 se presenta una relación de "Cuentas pagadas y remitidas a archivo administrativa" de la vigencia 2025. En las 12 hojas restantes se encuentra relación de seguimiento de soportes de tramites realizados en la División de Gestión financiera, y recepcionados en la VRI para su archivo. Dichas matrices se componen de Fecha, No. de comprobante, Nombre, contrato, pago #, Identificación,  certificado pago, informe de actividades, acta de inicio, acta final, seguridad social, recibo de satisfacción, facturas, proveedores, acta de suspensión y observaciones.
Por la presentación de las matrices que evidencian el seguimiento de tramites y el archivo de documentos en carpetas fisicas se asigna un avance del 30% para el presente seguimiento, consolidando un 50% para la actividad. Para el siguiente seguimiento la OCI verificara la organización física del archivo de gestión documental.</t>
  </si>
  <si>
    <t>I semestre 2025: 
El Comité de Coordinación del Sistema de Control Interno sesiona el 03/03/2025, acta 2.6-3.68/01 del 03/03/2025.
La Vicerrectoría Administrativa con oficio 5-55.6/0531 del 19/06/2025 remite como evidencia el oficio 5-55.6/0279 del 2 de abril de 2025, dirigido a la Oficina Asesora Jurídica.
Además, el Comité de archivo solicitó un concepto a la Oficina jurídica mediante oficio 2.1.1-55.6/252 del 13/06/2025, con el que adjuntó los documentos:
a. Acuerdo 001 de 2020 – Archivo General de la Nación
b. Decreto 491 de 2020
c. Decreto 1287 de 2020
d. Resolución Rectoral 253 de 2020 – Universidad del Cauca
e. Resolución Rectoral 515 de 2020 – Universidad del Cauca
f. Resolución Rectoral 580 de 2020 – Universidad del Cauca
El comité de archivo sesionó el día 12 de junio del 2025 como consta en proyecto de acta 2.1.1-3.20/02
II semestre 2025:
La Vicerrectoría Administrativa, mediante oficio 5-55.6/1359 del 19/12/2025 remitió la siguiente información: 
1. Propuesta de certificación prueba por escrito para cierre de expediente contractual
2. Oficio 5-55.6 1262 de 2025 de remisión propuesta a Comité de Archivo.
mediante correo electrónico del 21/01/2026 dio alcance al oficio 5-55.6/1359 del 19/12/2025, aclarando la fecha de solicitud de ampliación de la fecha de finalización hasta el 30/06/2026</t>
  </si>
  <si>
    <t>I semestre 2025:
En sesión del Comité de Coordinación del Sistema de Control Interno de la Universidad del Cauca, se decidió el cierre de la actividad, debido a que el informe de los expedientes ya fue entregado al Comité de Archivo, sin embargo, se adquirió el compromiso  por la Oficina Jurídica / Secretaria General de emitir el acto administrativo internamente de los expedientes que no pudieron reconstruirse atendiendo la correspondiente justificación, como consta en acta 2.6-3.68/01 del 03/03/2025.
De otra parte, la OCI analizó el concepto emitido por el Archivo General de la Nación sobre la reconstrucción de expedientes contractuales, y determinó que es necesario que realicen acciones efectivas para subsanar el hallazgo, ya que las realizadas no lo han sido. Hasta tanto, la OCI no dará cierre a las actividades. 
Para el asunto, se evidenció que en el mes de abril la Vicererctoría Administrativa también solicitó la emisión de conceptos y/o actos administrativos internos necesarios para subsanar los expedientes no recuperados. 
Y  el 12 de junio el Comité de Archivo convocó a sesión ordinaria, en la que se presentó el estado de los expedientes contractuales correspondientes a las vigencias 2020 y 2021, y los conceptos técnicos sobre la reconstrucción. Entre las decisiones tomadas, el Vicerrector Administrativo asumió el compromiso de remitir la información y/o base de datos actualizada que contenga los datos del contratista y del supervisor, así como la documentación faltante, conforme a las listas de chequeo aprobadas para las vigencias mencionadas. Este documento deberá ser firmado por el ordenador del gasto de la Universidad del Cauca  y se adjuntará al expediente contractual para su cierre. 
Se avanzó en la entrega de informes y se asumieron compromisos institucionales para justificar o complementar expedientes no reconstruidos, por lo que se determina un avance del 70%, sin embargo, la OCI mantiene abierto el hallazgo al considerar que las acciones aún no son suficientes. El cierre definitivo dependerá de la implementación efectiva de las medidas acordadas en la sesión del Comité de Archivo del 12 de junio del 2025.
La Vicerrectoría también solicitó ampliar la fecha de finalización de las actividades relacionadas con este tema hasta el 19 de diciembre del 2025, justificado en los nuevos compromisos adquiridos. 
II semestre 2025: 
En la información remitida por la Vicerrectoría Administrativa se evidencia la propuesta de certificación de prueba por escrito para cierre de expediente contractual, y su remisión al Comité de archivo para su aprobación, sin embargo, se encuentra pendiente dicha aprobación, así como la implementación para la completitud y cierre de los expedientes contractuales, y el cumplimiento de otras directrices del Comité de Archivo. 
De otra parte, este tema ha sido reiterativo en las auditorías de la CGR, por lo que la OCI mantiene el 70% de avance de seguimientos anteriores.
Conclusión:
Se evidencia la propuesta de certificación de prueba por escrito para el cierre de expedientes contractuales y su remisión al Comité de Archivo para aprobación. No obstante, se encuentra pendiente dicha aprobación, así como la implementación necesaria para garantizar la completitud y cierre de los expedientes contractuales.</t>
  </si>
  <si>
    <t>I semestre 2025: 
La Oficina de Control Interno (OCI) evidencia las gestiones realizadas por la División de Gestión Financiera para subsanar las debilidades identificadas. Entre ellas, se llevó a cabo una reunión con varias dependencias para tratar los anticipos de vigencias anteriores pendientes de amortización. Se acordó que los contratos o convenios resueltos judicialmente que presentan anticipos sin legalizar serán objeto de amortización, previa aprobación del Comité Técnico de Sostenibilidad Contable. Asimismo, se solicitó a la Oficina Jurídica un análisis sobre la caducidad de la acción y la prescripción del derecho respecto a los saldos no amortizados que no están en proceso judicial.
En relación con el convenio ID 3848, continúa pendiente el traslado de recursos entre unidades por un valor de $110.316.184, así como la solicitud de información sobre los créditos educativos condonables otorgados a estudiantes de doctorado en el marco de la alianza estratégica con COLFUTURO.
El 19 de junio se llevó a cabo una reunión extraordinaria del Comité Técnico de Sostenibilidad Contable, en la cual se tomaron decisiones como: autorizar la amortización de algunos anticipos; requerir a la Oficina Jurídica el análisis solicitado por la División Financiera sobre la prescripción y caducidad; adelantar la gestión de reintegro de proyectos internos con saldos pendientes; y hacer seguimiento a los anticipos entregados a estudiantes como becas, cuyo convenio fue prorrogado hasta 2034.
Con base en lo anterior, se concluye que se han realizado diversas reuniones y gestiones orientadas a la amortización o depuración de los saldos de anticipos pendientes. No obstante, dado que las decisiones adoptadas en la última sesión del Comité serán implementadas en el segundo semestre de 2025, no fue posible concretar la amortización o depuración de los saldos según lo establecido en la acción de mejora. En consecuencia, el porcentaje de avance se mantiene en 73%, sujeto a la verificación de avances en los registros contables.
II semestre 2025:
De la información remitida por la División de Gestión Financiera se evidenció que, durante el segundo semestre de 2025, se realizaron sesiones del Comité Técnico de Sostenibilidad Contable (CTSC). En el acta 5.2-3.7/0004 del 27/11/2025 se aprobó la proyección del acto administrativo para la depuración y baja contable de los saldos de anticipos de vigencias anteriores, del cual ya se cuenta con el respectivo proyecto.
Así mismo, se elaboraron tres (3) notas contables mediante las cuales se amortizaron algunos saldos pendientes de la tabla 24 del informe de auditoría a la vigencia 2021, correspondientes a anticipos registrados en la subcuenta 190514. No obstante, permanece pendiente la amortización de algunos saldos de la subcuenta 190604.
Adicionalmente, la División de Gestión Financiera remitió el archivo de seguimiento de los saldos pendientes por amortizar de anticipos entregados, discriminados por cuenta, tercero y valor, conforme a la muestra seleccionada por la Contraloría. En dicho seguimiento se evidencia un avance del 83% en la amortización de los saldos asociados a las subcuentas 190514 y 190604.
Sin perjuicio de lo anterior, la OCI recomienda extender la amortización a los anticipos de vigencias anteriores que no hacen parte de la muestra de la CGR, con el fin de garantizar la efectividad integral de la acción de mejora.
Conclusión:
El seguimiento evidencia avances relevantes en la depuración y amortización de anticipos, reflejados en la aprobación del acto administrativo y un avance del 83% en las subcuentas priorizadas. Sin embargo, persisten saldos pendientes, especialmente en la subcuenta 190604 y en anticipos no incluidos en la muestra de la CGR, cuya atención es clave para consolidar la mejora.
 Además, solicita ampliación de la fecha de finalización hasta el 30/06/2026.</t>
  </si>
  <si>
    <t>I semestre 2025: 
La Oficina de Control Interno (OCI) evidencia las gestiones realizadas por la División de Gestión Financiera para subsanar las debilidades identificadas. Entre ellas, se llevó a cabo una reunión con varias dependencias para tratar los anticipos de vigencias anteriores pendientes de amortización. Se acordó que los contratos o convenios resueltos judicialmente que presentan anticipos sin legalizar serán objeto de amortización, previa aprobación del Comité Técnico de Sostenibilidad Contable. Asimismo, se solicitó a la Oficina Jurídica un análisis sobre la caducidad de la acción y la prescripción del derecho respecto a los saldos no amortizados que no están en proceso judicial.
En relación con el convenio ID 3848, continúa pendiente el traslado de recursos entre unidades por un valor de $110.316.184, así como la solicitud de información sobre los créditos educativos condonables otorgados a estudiantes de doctorado en el marco de la alianza estratégica con COLFUTURO.
El 19 de junio se llevó a cabo una reunión extraordinaria del Comité Técnico de Sostenibilidad Contable, en la cual se tomaron decisiones como: autorizar la amortización de algunos anticipos; requerir a la Oficina Jurídica el análisis solicitado por la División Financiera sobre la prescripción y caducidad; adelantar la gestión de reintegro de proyectos internos con saldos pendientes; y hacer seguimiento a los anticipos entregados a estudiantes como becas, cuyo convenio fue prorrogado hasta 2034.
Con base en lo anterior, se concluye que se han realizado diversas reuniones y gestiones orientadas a la amortización o depuración de los saldos de anticipos pendientes. No obstante, dado que las decisiones adoptadas en la última sesión del Comité serán implementadas en el segundo semestre de 2025, no fue posible concretar la amortización o depuración de los saldos según lo establecido en la acción de mejora. En consecuencia, el porcentaje de avance se mantiene en 91%, sujeto a la verificación de avances en los registros contables.
II semestre 2025:
De la información remitida por la División de Gestión Financiera se evidenció que, durante el segundo semestre de 2025, se realizaron sesiones del Comité Técnico de Sostenibilidad Contable (CTSC). En el acta 5.2-3.7/0004 del 27/11/2025 se aprobó la proyección del acto administrativo para la depuración y baja contable de los saldos de anticipos de vigencias anteriores, del cual ya se cuenta con el respectivo proyecto; sin embargo, este únicamente contempla saldos de la subcuenta 190604.
Así mismo, se elaboraron tres (3) notas contables mediante las cuales se amortizaron algunos saldos pendientes de la tabla 24 del informe de auditoría a la vigencia 2021, correspondientes a anticipos registrados en la subcuenta 190514. No obstante, el hallazgo objeto de seguimiento corresponde a saldos de la subcuenta 190601, respecto de la cual no se evidenciaban avances plenamente soportados en seguimientos anteriores.
Adicionalmente, la División de Gestión Financiera remitió un archivo consolidado de seguimiento de los saldos pendientes por amortizar de anticipos entregados, discriminados por cuenta, tercero y valor, conforme a la muestra seleccionada por la Contraloría. Con esta información se logra precisar el avance real en la amortización de los saldos de la subcuenta 190601, evidenciándose un incremento del porcentaje de avance del 91% al 98%.
Sin perjuicio de lo anterior, la OCI recomienda continuar con la amortización de los anticipos de vigencias anteriores que no hacen parte de la muestra de la CGR, con el fin de garantizar la efectividad integral de la acción de mejora.
Conclusión:
El seguimiento permite evidenciar un avance significativo en la amortización de los saldos de la subcuenta 190601, el cual, gracias a la información adicional remitida por la División de Gestión Financiera, se ajusta del 91% al 98%. se requiere continuar con la depuración de los saldos restantes y de aquellos no incluidos en la muestra de la CGR para consolidar la acción de mejora.
 Además, solicita ampliación de la fecha de finalización hasta el 30/06/2026.</t>
  </si>
  <si>
    <t>I semestre 2025: 
La Oficina de Control Interno (OCI) evidencia las gestiones realizadas por la División de Gestión Financiera para subsanar las debilidades identificadas. Entre ellas, se llevó a cabo una reunión con varias dependencias para tratar los anticipos de vigencias anteriores pendientes de amortización. Se acordó que los contratos o convenios resueltos judicialmente que presentan anticipos sin legalizar serán objeto de amortización, previa aprobación del Comité Técnico de Sostenibilidad Contable. Asimismo, se solicitó a la Oficina Jurídica un análisis sobre la caducidad de la acción y la prescripción del derecho respecto a los saldos no amortizados que no están en proceso judicial.
En relación con el convenio ID 3848, continúa pendiente el traslado de recursos entre unidades por un valor de $110.316.184, así como la solicitud de información sobre los créditos educativos condonables otorgados a estudiantes de doctorado en el marco de la alianza estratégica con COLFUTURO.
El 19 de junio se llevó a cabo una reunión extraordinaria del Comité Técnico de Sostenibilidad Contable, en la cual se tomaron decisiones como: autorizar la amortización de algunos anticipos; requerir a la Oficina Jurídica el análisis solicitado por la División Financiera sobre la prescripción y caducidad; adelantar la gestión de reintegro de proyectos internos con saldos pendientes; y hacer seguimiento a los anticipos entregados a estudiantes como becas, cuyo convenio fue prorrogado hasta 2034.
Con base en lo anterior, se concluye que se han realizado diversas reuniones y gestiones orientadas a la amortización o depuración de los saldos de anticipos pendientes. No obstante, dado que las decisiones adoptadas en la última sesión del Comité serán implementadas en el segundo semestre de 2025, no fue posible concretar la amortización o depuración de los saldos según lo establecido en la acción de mejora. En consecuencia, el porcentaje de avance se mantiene en 73%, sujeto a la verificación de avances en los registros contables.
II semestre 2025:
De la información remitida por la División de Gestión Financiera se evidenció que, durante el segundo semestre de 2025, se realizaron sesiones del Comité Técnico de Sostenibilidad Contable (CTSC). En el acta 5.2-3.7/0004 del 27/11/2025 se aprobó la proyección del acto administrativo para la depuración y baja contable de los saldos de anticipos de vigencias anteriores, del cual ya se cuenta con el respectivo proyecto. Así mismo, se elaboraron tres (3) notas contables mediante las cuales se amortizaron algunos saldos pendientes de la tabla 24 del informe de auditoría a la vigencia 2021, correspondientes a anticipos registrados en la subcuenta 190514.
No obstante, el hallazgo objeto de seguimiento corresponde a saldos de la subcuenta 190604, respecto de la cual no se evidenciaban avances plenamente soportados en seguimientos anteriores.
Adicionalmente, la División de Gestión Financiera remitió el archivo de seguimiento de los saldos pendientes por amortizar de anticipos entregados, discriminados por cuenta, tercero y valor, conforme a la muestra seleccionada por la Contraloría. En dicho seguimiento se evidencia un avance del 80% en la amortización de los saldos asociados a la subcuenta 190604.
Sin perjuicio de lo anterior, la OCI recomienda continuar con la amortización de los anticipos de vigencias anteriores que no hacen parte de la muestra de la CGR, con el fin de garantizar la efectividad integral de la acción de mejora.
Conclusión:
El seguimiento evidencia avances en la amortización de los saldos de la subcuenta 190604, reflejados en un progreso del 80% soportado en la información remitida por la División de Gestión Financiera. No obstante, se requiere continuar con la depuración de los saldos pendientes y ampliar las acciones a los anticipos de vigencias anteriores no incluidos en la muestra de la CGR, a fin de consolidar el cumplimiento de la acción de mejora.
 Además, solicita ampliación de la fecha de finalización hasta el 30/06/2026.</t>
  </si>
  <si>
    <t xml:space="preserve">I semestre 2025:
La División de Gestión Financiera con oficio 5.2-55.6/0423 del 17/06/2025 remitió las siguientes evidencias: 
1. Oficio 5.2-55.6/0193 de 25-03-2025 Citación reunión Viceadm.PDF
2. Oficio 5.2-55.6/0194 de 25-03-2025 Citación reunión OCI.PDF
3. Oficio 5.2-55.6/0195 de 25-03-2025 Citación reunión VRI.PDF
4. Oficio 5.2-55.6/0196 de 25-03-2025 Citación reunión OAJ.PDF
5. Of 5.2-3.7/0002 16-Junio-2025 Citación Extraordinaria CTSC.PDF
6. Acta 5.2-3.58/0010 de 4-Abril-2025 Legalización anticipos.PDF
7. Oficio 5.2-55.6/0305 5-Mayo-2025_OAJ.PDF
8. Oficio 5.2-55.6/0403 de 6-Junio-2025 VRI.PDF
9. Oficio 5.2-55.6/0411 de 10-Junio-2025 VRI.PDF
De otra parte, la División de Gestión Financiera allegó el borrador del acta del Comité de Sostenibilidad contable realizada el 19/06/2025, con número 5.2-3.7/0002.
II semestre 2025:
La División de Gestión Financiera, mediante oficio 5.2-55.6/0764 del 22/12/2025 remitió las siguientes evidencias: 
1.Oficio 2.5-55.6-391 de 25-09-2025-Concepto Oficina Asesora Jurídica.
2. Proyección Acta sesión del CTSC del 06-Nov-2025.
3. Proyección Acta sesión del CTSC del 27-Nov-2025.
4. Anexos Fichas Técnicas CTSC depuración partidas.
5. Proyección Acto Administrativo Motivado.
6. Nota Contable Nº D900-202500235 de 24-jul-2025.
7. Nota Contable Nº D900-202500378 de 31-oct-2025.
8. Nota Contable Nº D900-202500379 de 31-oct-2025
Adicionalmente, la División de Gestión Financiera mediante correo electrónico del 20/01/2026 remitió el archivo en el que lleva el seguimiento de los saldos pendientes por amortizar. 
Y con oficio 5.2-55.6/0036 del 21/01/2026 aclaró la fecha de ampliación de la fecha de finalización. </t>
  </si>
  <si>
    <t>I semestre 2025:
La División de Gestión Financiera con oficio 5.2-55.6/0423 del 17/06/2025 remitió las siguientes evidencias: 
1. Oficio 5.2-55.6/0193 de 25-03-2025 Citación reunión Viceadm.PDF
2. Oficio 5.2-55.6/0194 de 25-03-2025 Citación reunión OCI.PDF
3. Oficio 5.2-55.6/0195 de 25-03-2025 Citación reunión VRI.PDF
4. Oficio 5.2-55.6/0196 de 25-03-2025 Citación reunión OAJ.PDF
5. Of 5.2-3.7/0002 16-Junio-2025 Citación Extraordinaria CTSC.PDF
6. Acta 5.2-3.58/0010 de 4-Abril-2025 Legalización anticipos.PDF
7. Oficio 5.2-55.6/0305 5-Mayo-2025_OAJ.PDF
8. Oficio 5.2-55.6/0403 de 6-Junio-2025 VRI.PDF
9. Oficio 5.2-55.6/0411 de 10-Junio-2025 VRI.PDF
De otra parte, la División de Gestión Financiera allegó el borrador del acta del Comité de Sostenibilidad contable realizada el 19/06/2025, con número 5.2-3.7/0002.
II semestre 2025:
La División de Gestión Financiera, mediante oficio 5.2-55.6/0764 del 22/12/2025 remitió las siguientes evidencias: 
1.Oficio 2.5-55.6-391 de 25-09-2025-Concepto Oficina Asesora Jurídica.
2. Proyección Acta sesión del CTSC del 06-Nov-2025.
3. Proyección Acta sesión del CTSC del 27-Nov-2025.
4. Anexos Fichas Técnicas CTSC depuración partidas.
5. Proyección Acto Administrativo Motivado.
6. Nota Contable Nº D900-202500235 de 24-jul-2025.
7. Nota Contable Nº D900-202500378 de 31-oct-2025.
8. Nota Contable Nº D900-202500379 de 31-oct-2025
Adicionalmente, la División de Gestión Financiera mediante correo electrónico del 20/01/2026 remitió el archivo en el que lleva el seguimiento de los saldos pendientes por amortizar. 
Y con oficio 5.2-55.6/0036 del 21/01/2026 aclaró la fecha de ampliación de la fecha de finalización.</t>
  </si>
  <si>
    <t>I semestre 2025: 
La División de Gestión Financiera con oficio 5.2-55.6/0423 del 17/06/2025 remitió las siguientes evidencias:
1. Acta 5.2-3.58-0009 de 01-Abril-2025 Eliminación ctas entre unds.PDF
2. Oficio 5-55.6-0498 de 5-Junio-2025 Solicitud valor invertido.PDF
3. Of 5.2-3.7-0002 16-Junio-2025 Citación Extraordinaria CTSC.PDF
4. Reiteración recurso invertido en bloque 1 Sede Norte.PDF
II semestre 2025:
Con oficio 5.4.5-55.6/126 del 22 de agosto del 2025, el Área de Adquisiciones e Inventarios remitió un documento en pdf con lo siguiente: 
Documento No. 216 - 2025001 Ajuste por reclasificación por valor $ 6.456.619.153
Documento No. 210 – Acta de Ingreso Activo Construcción 20250002 por valor $ 6.456.619.153
Documento No. 252 – Salida Construcciones al Fijo No. 20250002 por valor $ 6.456.619.153
Solicitud de certificación y envío de certificación 
Certificación CUC-GOBCAUCA-2025-012- junio 17 de 2025
Acta 2.3-58/0020 del 02 de junio del 2024 de reunión para reclasificación y registro asistencia
Acta 5.2-3.7/0002 del 19/06/2025 sesión CTSC
Documento No. 302-20240013 depreciación Acumulada años anteriores (plantilla Green Horizon) por
$147.432.018
De igual manera, la División de Gestión Financiera mediante correo electrónico del 24/09/2025 remitió dos (2) notas contables, así: 
Nota contable de ajustes y depuraciones D924 - 00202500001 del 31/07/2025
Nota contable D966 - 00202500001 del 31/07/2025</t>
  </si>
  <si>
    <t>I semestre 2025:
La División de Gestión Financiera presentó los documentos que evidencian las gestiones realizadas para obtener el certificado del valor invertido en el bloque de la Ciudadela Universitaria sede Santander de Quilichao, así como la sesión del Comité de Sostenibilidad Contable realizado el 19/06/2025 en el que se definió el proceso a seguir para la reclasificación del mismo y se dio el aval para la reclasificación, sin embargo, no se evidencian los registros en los sistemas de información debido a que la certificación fue remitida el 17/06/2025.
Por lo anterior, la OCI determina un avance del 20% por la presentación del aval, y el 80% se supedita a la realización de los registros de reclasificación contable del Bloque. 
II semestre 2025: 
En los documentos remitidos por el Área de Adquisiciones e inventarios se observa la reclasifiacción de las cuentas, en las que se da salida a la cuenta código 161501 Edificaciones "Construcciones en curso" por valor de  $6.456.619.153, y se da ingreso a la cuenta 164001 Edificios y casas "en uso" por valor de  $6.456.619.153, monto que coincide con el valor certificado por la interventoría BERAKAH INGENIERÍA SAS, correspondiente a los costos del valor invertido en el bloque 1 de la Ciudadela Universitaria sede Santander de Quilichao. Además, se observa la depreciación realizada con corte a diciembre del 2024.
En las notas contables reportadas por la División de Gestión Financiera se observa la realización de los registros contables sobre la reclasificación entre las cuentas mencionadas, así como la nota de la depreciación acumulada con corte a 31 de diciembre del 2024, con lo que se alcanza el 100% de avance y se da cierre a la actividad. 
No obstante, la OCI realizará la verificación de la reclasificación en los Estados financieros del III trimestre del 2025. 
Conclusión: 
La OCI constató que el Área de Adquisiciones e Inventarios realizó la reclasificación de la cuenta 161501 “Construcciones en curso” a 164001 “Edificios y casas en uso” por $6.456.619.153, valor certificado por la interventoría, y que la División de Gestión Financiera registró la depreciación acumulada al 31 de diciembre de 2024, dando cierre a la actividad con un avance del 100 %.</t>
  </si>
  <si>
    <t xml:space="preserve">I semestre 2025: 
La Oficina Jurídica mediante correo electrónico del 16/07/2025 remitió: 
1. Documento Radicación recurso de reconsideración 2025
2. Capturas de pantalla radicación Recurso
 Además, mediante correo electrónico del 7/07/2025 la División de Gestión Financiera remitió el AUTO INADMISORIO RECURSO DE RECONSIDERACIÓN que emitió la DIAN ante el recurso presentado
De otra parte, en el informe de auditoría Financiera presentado por la CGR en la vigencia 2025, se reiteró la debilidad. 
II semestre 2025: 
La Oficina Jurídica remitió el oficio N.° 2.5-52.5/0387 del 23 de septiembre de 2025. </t>
  </si>
  <si>
    <t xml:space="preserve">I semestre 2025: 
A pesar de que la Universidad del Cauca, en la vigencia 2025, presentó un recurso de reconsideración ante la DIAN, este fue rechazado por haber sido radicado de manera extemporánea. Adicionalmente, en la auditoría correspondiente a la vigencia 2024, la Contraloría evidenció la reiteración de esta debilidad, al no haberse presentado oportunamente el recurso de reconsideración para determinadas facturas. Como resultado, se formuló una acción de mejora dentro del Plan de Mejoramiento derivado de dicha auditoría.
En consecuencia, la Oficina de Control Interno (OCI) determinó que esta actividad no presenta avances, quedando sujeta a la presentación de los trámites que acrediten la efectividad de la acción de mejora propuesta en el Plan de Mejoramiento 2024, teniendo en cuenta que los recursos de reconsideración presentados deben hacerse dentro de los plazos establecidos.
II semestre 2025: 
 La OCI recibió y analizó la propuesta presentada por la oficina Juridica a través del cual se solicita el retiro de la actividad correspondiente a la vigencia 2023, así como la ampliación del plazo hasta el 31 de diciembre de 2025, en la que justifica que la actividad tiene el mismo enfoque que la contemplada para 2024, que refiere: "Evaluar y/o interponer el recurso de reconsideración ante la DIAN de acuerdo a las Resoluciones Bimestrales de la DIAN suministradas por la División de Gestión Financiera". por lo que procede con el retiro de la actividad correspondiente al año 2023. No obstante, se mantiene el plazo establecido para la actividad de 2024, el cual continúa vigente hasta el 10 de julio de 2026.
</t>
  </si>
  <si>
    <t xml:space="preserve">I semestre 2025: 
Con oficio 5-55.6/0531 del 19/06/2025 la Vicerrectoría Administrativa solicitó amplicación de la fecha de finalización de la actividad.
II semestre 2025:
La Vicerrectoría Administrativa, mediante oficio 5-55.6/1359 del 19/12/2025 remitió el documento denominado informe Tulpa. </t>
  </si>
  <si>
    <t>I semestre 2025: 
La Vicerrectoría Administrativa solicitó ampliación de la actividad hasta el 19 de diciembre del 2025, justificando que se encuentran en proceso de revisión del informe presentado, por lo que la actividad se mantiene sin avance hasta que se evidencie el cumplimiento. 
De otra parte, como acción a futuro, la Vicerrectoría Administrativa ajustó el pliego de condiciones de obras y el contrato de interventoría, para incluir la etapa de pre construcción dentro de las obligaciones específicas del contratista y de la interventoría, para que se indique que se debe realizar el análisis a los diseños, presupuestos y especificaciones técnicas de las obras contratadas 
II semestre 2025: 
Se presentó el informe de Tulta, sobre memoria de chequeo estructural de la estructura en guadua de la Tulpa Universitaria ubicada en Santader de Quilichao, el cual fue elaborado por el personal técnico de la Vicerrectoría Administrativa, en el que se informa que la estructura es estable ante las cargas de servicio interpuestas, y sus elementos cumplen los requisitos de esfuerzos admisibles exigidos en la norma Sismo Resistente NSR -10, especialmente lo establecido en el título G.
Con base en lo anterior, la OCI da cierre a la actividad, pasando del 0% al 100%.
La OCI constató que el informe de Tulta, elaborado por personal técnico de la Vicerrectoría Administrativa, evidenció que la estructura en guadua de la Tulpa Universitaria en Santander de Quilichao es estable frente a las cargas de servicio y cumple los requisitos de esfuerzos admisibles según la norma NSR-10, por lo que se da cierre a la actividad con un avance del 100 %.</t>
  </si>
  <si>
    <t> Con oficio 5-51/1644 del 22/12/2025 la Vicerrectoría Administrativa remitió las evidencias de los avances de la acción de mejora para el hallazgo, así: 
Expediente de seguimiento de ALEXANDRA CUELLAR CUELLAR, ARIAS SALAZAR CARLOS ALBERTO,  ASTRID NATALIA TRUJILLO CAMPO,
BOLAÑOS PORTILLA DIEGO, BYRON GONZALO MOSQUERA MORENO, DAVID  ALEJANDRO MUÑOZ MUÑOZ, EDITH DEL CARMEN ROSERO PORTILLA, DANIELA FERNANDA NOGUERA ORTIZ, FABIAN ELIUD HOYOS VELASCO 2025, FIGUEROA CASTRO HECTOR FABIO, GLORIA MACHADO VELEZ, JUAN CARLOS GURRUTE PACHONGO, MYRIAM TERESA VIDAL CAMAYO, PABON SANCHEZ LEONARDO JAVIER, PEDRAZA ARROY WALTER JHAIR, PINCHAO SOLIS PETER EMERSON, REYES PEÑA CARMEN ALEXANDRA, SANDOVAL GIRON ANTONIO JOSE, WILMER IGNACIO CERON BOLAÑOS, YULY FERNANDA ROSERO GUERRERO, ASTUDILLO CATRO GLEIDYS EUGENIA
Mediante correo electrónico del 21/01/2025, el grupo de crédito y cartera remitió el expediente de la señora ERICA ROJAS CASTELLANOS</t>
  </si>
  <si>
    <t>Olga, Isabel</t>
  </si>
  <si>
    <t>Olga - Adrina</t>
  </si>
  <si>
    <t>Olga - Adriana</t>
  </si>
  <si>
    <t>Olga e Isabel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</si>
</sst>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00_);_(* \(#,##0.00\);_(* &quot;-&quot;??_);_(@_)"/>
    <numFmt numFmtId="165" formatCode="dd/mm/yyyy;@"/>
    <numFmt numFmtId="166" formatCode="0.0"/>
    <numFmt numFmtId="167" formatCode="[$-F400]h:mm:ss\ AM/PM"/>
    <numFmt numFmtId="168" formatCode="yyyy\-mm\-dd;@"/>
    <numFmt numFmtId="169" formatCode="0.0%"/>
    <numFmt numFmtId="170" formatCode="d/mm/yyyy;@"/>
  </numFmts>
  <fonts count="1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8"/>
      <color indexed="81"/>
      <name val="Tahoma"/>
      <family val="2"/>
    </font>
    <font>
      <sz val="8"/>
      <color indexed="81"/>
      <name val="Tahoma"/>
      <family val="2"/>
    </font>
    <font>
      <b/>
      <sz val="11"/>
      <color theme="0"/>
      <name val="Calibri"/>
      <family val="2"/>
      <scheme val="minor"/>
    </font>
    <font>
      <b/>
      <sz val="12"/>
      <name val="Arial Narrow"/>
      <family val="2"/>
    </font>
    <font>
      <b/>
      <sz val="12"/>
      <name val="Arial"/>
      <family val="2"/>
    </font>
    <font>
      <b/>
      <sz val="14"/>
      <name val="Arial Narrow"/>
      <family val="2"/>
    </font>
    <font>
      <b/>
      <sz val="9"/>
      <color indexed="81"/>
      <name val="Tahoma"/>
      <family val="2"/>
    </font>
    <font>
      <sz val="9"/>
      <color indexed="81"/>
      <name val="Tahoma"/>
      <family val="2"/>
    </font>
    <font>
      <b/>
      <sz val="11"/>
      <name val="Arial"/>
      <family val="2"/>
    </font>
    <font>
      <sz val="8"/>
      <name val="Arial"/>
      <family val="2"/>
    </font>
    <font>
      <sz val="11"/>
      <name val="Arial"/>
      <family val="2"/>
    </font>
    <font>
      <u/>
      <sz val="10"/>
      <color theme="10"/>
      <name val="Arial"/>
      <family val="2"/>
    </font>
    <font>
      <sz val="12"/>
      <color theme="1"/>
      <name val="Arial Narrow"/>
      <family val="2"/>
    </font>
    <font>
      <sz val="11"/>
      <color theme="1"/>
      <name val="Arial"/>
      <family val="2"/>
    </font>
    <font>
      <b/>
      <sz val="11"/>
      <color theme="1"/>
      <name val="Arial"/>
      <family val="2"/>
    </font>
    <font>
      <b/>
      <sz val="10"/>
      <color rgb="FF00B050"/>
      <name val="Arial"/>
      <family val="2"/>
    </font>
    <font>
      <u/>
      <sz val="11"/>
      <color theme="10"/>
      <name val="Calibri"/>
      <family val="2"/>
      <scheme val="minor"/>
    </font>
    <font>
      <b/>
      <sz val="11"/>
      <color rgb="FFFFFFFF"/>
      <name val="Calibri"/>
      <family val="2"/>
      <charset val="1"/>
    </font>
    <font>
      <sz val="11"/>
      <color rgb="FF000000"/>
      <name val="Arial"/>
      <family val="2"/>
    </font>
    <font>
      <b/>
      <sz val="14"/>
      <color theme="1"/>
      <name val="Arial Narrow"/>
      <family val="2"/>
    </font>
    <font>
      <u/>
      <sz val="11"/>
      <color theme="10"/>
      <name val="Arial"/>
      <family val="2"/>
    </font>
    <font>
      <b/>
      <sz val="12"/>
      <color rgb="FFFF0000"/>
      <name val="Arial"/>
      <family val="2"/>
    </font>
    <font>
      <sz val="10"/>
      <color rgb="FF000000"/>
      <name val="Arial"/>
      <family val="2"/>
    </font>
    <font>
      <b/>
      <sz val="16"/>
      <name val="Arial"/>
      <family val="2"/>
    </font>
    <font>
      <b/>
      <sz val="16"/>
      <name val="Arial Narrow"/>
      <family val="2"/>
    </font>
    <font>
      <sz val="10"/>
      <name val="Arial"/>
      <family val="2"/>
    </font>
    <font>
      <b/>
      <sz val="12"/>
      <color rgb="FFFFFFFF"/>
      <name val="Arial Narrow"/>
      <family val="2"/>
    </font>
    <font>
      <sz val="12"/>
      <color rgb="FFFFFFFF"/>
      <name val="Arial Narrow"/>
      <family val="2"/>
    </font>
    <font>
      <b/>
      <sz val="11"/>
      <color theme="0"/>
      <name val="Arial"/>
      <family val="2"/>
    </font>
    <font>
      <sz val="11"/>
      <color theme="0"/>
      <name val="Arial"/>
      <family val="2"/>
    </font>
    <font>
      <u/>
      <sz val="10"/>
      <color theme="10"/>
      <name val="Arial"/>
      <family val="2"/>
    </font>
    <font>
      <b/>
      <sz val="11"/>
      <color rgb="FFFF0000"/>
      <name val="Arial"/>
      <family val="2"/>
    </font>
    <font>
      <sz val="11"/>
      <color rgb="FFFFFFFF"/>
      <name val="Arial"/>
      <family val="2"/>
    </font>
    <font>
      <b/>
      <sz val="11"/>
      <color rgb="FFFFFFFF"/>
      <name val="Arial"/>
      <family val="2"/>
    </font>
    <font>
      <i/>
      <sz val="11"/>
      <color theme="1"/>
      <name val="Arial"/>
      <family val="2"/>
    </font>
    <font>
      <sz val="11"/>
      <color theme="3" tint="-0.249977111117893"/>
      <name val="Arial"/>
      <family val="2"/>
    </font>
    <font>
      <b/>
      <sz val="11"/>
      <color theme="3" tint="-0.249977111117893"/>
      <name val="Arial"/>
      <family val="2"/>
    </font>
    <font>
      <sz val="10"/>
      <color rgb="FF444444"/>
      <name val="Arial"/>
      <family val="2"/>
    </font>
    <font>
      <b/>
      <sz val="12"/>
      <color theme="0"/>
      <name val="Arial Narrow"/>
      <family val="2"/>
    </font>
    <font>
      <sz val="12"/>
      <color rgb="FF000000"/>
      <name val="Arial Narrow"/>
      <family val="2"/>
    </font>
    <font>
      <b/>
      <sz val="11"/>
      <color rgb="FF000000"/>
      <name val="Arial"/>
      <family val="2"/>
    </font>
    <font>
      <sz val="10"/>
      <color rgb="FF000000"/>
      <name val="Arial"/>
      <family val="2"/>
    </font>
    <font>
      <sz val="12"/>
      <name val="Arial Narrow"/>
      <family val="2"/>
    </font>
    <font>
      <sz val="11"/>
      <name val="Arial Narrow"/>
      <family val="2"/>
    </font>
    <font>
      <sz val="11"/>
      <color rgb="FF000000"/>
      <name val="Arial Narrow"/>
      <family val="2"/>
    </font>
    <font>
      <i/>
      <sz val="11"/>
      <color rgb="FF000000"/>
      <name val="Arial"/>
      <family val="2"/>
    </font>
    <font>
      <u/>
      <sz val="10"/>
      <color theme="10"/>
      <name val="Arial"/>
      <family val="2"/>
    </font>
    <font>
      <sz val="11"/>
      <color rgb="FF000000"/>
      <name val="Calibri"/>
      <family val="2"/>
    </font>
    <font>
      <sz val="10"/>
      <color rgb="FFFF0000"/>
      <name val="Arial"/>
      <family val="2"/>
    </font>
    <font>
      <sz val="12"/>
      <color rgb="FF000000"/>
      <name val="Arial"/>
      <family val="2"/>
    </font>
    <font>
      <vertAlign val="superscript"/>
      <sz val="10"/>
      <color rgb="FF000000"/>
      <name val="Arial"/>
      <family val="2"/>
    </font>
    <font>
      <i/>
      <sz val="10"/>
      <color rgb="FF000000"/>
      <name val="Arial"/>
      <family val="2"/>
    </font>
    <font>
      <b/>
      <sz val="14"/>
      <color rgb="FF000000"/>
      <name val="Arial Narrow"/>
      <family val="2"/>
    </font>
    <font>
      <b/>
      <sz val="13"/>
      <color rgb="FF000000"/>
      <name val="Arial Narrow"/>
      <family val="2"/>
    </font>
    <font>
      <b/>
      <sz val="12"/>
      <color rgb="FF000000"/>
      <name val="Arial"/>
      <family val="2"/>
    </font>
    <font>
      <i/>
      <sz val="11"/>
      <name val="Arial"/>
      <family val="2"/>
    </font>
    <font>
      <u/>
      <sz val="10"/>
      <name val="Arial"/>
      <family val="2"/>
    </font>
    <font>
      <sz val="12"/>
      <name val="Arial"/>
      <family val="2"/>
    </font>
    <font>
      <sz val="11"/>
      <name val="Calibri"/>
      <family val="2"/>
    </font>
    <font>
      <b/>
      <sz val="11"/>
      <name val="Calibri"/>
      <family val="2"/>
    </font>
    <font>
      <b/>
      <u/>
      <sz val="11"/>
      <color theme="0"/>
      <name val="Arial"/>
      <family val="2"/>
    </font>
    <font>
      <sz val="11"/>
      <color rgb="FF000000"/>
      <name val="Arial"/>
      <family val="2"/>
    </font>
    <font>
      <sz val="11"/>
      <color rgb="FF000000"/>
      <name val="Calibri"/>
      <family val="2"/>
    </font>
    <font>
      <b/>
      <sz val="12"/>
      <color theme="0"/>
      <name val="Arial"/>
      <family val="2"/>
    </font>
    <font>
      <sz val="12"/>
      <color rgb="FF222222"/>
      <name val="Arial Narrow"/>
      <family val="2"/>
    </font>
    <font>
      <sz val="12"/>
      <color theme="0"/>
      <name val="Arial Narrow"/>
      <family val="2"/>
    </font>
    <font>
      <sz val="12"/>
      <color theme="1"/>
      <name val="Arial"/>
      <family val="2"/>
    </font>
    <font>
      <b/>
      <sz val="11"/>
      <color theme="7" tint="-0.249977111117893"/>
      <name val="Arial"/>
      <family val="2"/>
    </font>
    <font>
      <sz val="14"/>
      <color rgb="FF000000"/>
      <name val="Arial Narrow"/>
      <family val="2"/>
    </font>
    <font>
      <sz val="14"/>
      <name val="Arial Narrow"/>
      <family val="2"/>
    </font>
    <font>
      <sz val="11"/>
      <color theme="7" tint="-0.249977111117893"/>
      <name val="Arial"/>
      <family val="2"/>
    </font>
    <font>
      <sz val="11"/>
      <color theme="1"/>
      <name val="Arial Narrow"/>
      <family val="2"/>
    </font>
    <font>
      <sz val="10"/>
      <color rgb="FF000000"/>
      <name val="Arial"/>
      <family val="2"/>
    </font>
    <font>
      <sz val="9"/>
      <name val="Arial Narrow"/>
      <family val="2"/>
    </font>
    <font>
      <sz val="8"/>
      <name val="Arial Narrow"/>
      <family val="2"/>
    </font>
    <font>
      <sz val="9"/>
      <color rgb="FF000000"/>
      <name val="Arial Narrow"/>
      <family val="2"/>
    </font>
    <font>
      <sz val="14"/>
      <color rgb="FF92D050"/>
      <name val="Arial Narrow"/>
      <family val="2"/>
    </font>
    <font>
      <b/>
      <sz val="11"/>
      <name val="Arial Narrow"/>
      <family val="2"/>
    </font>
    <font>
      <b/>
      <sz val="11"/>
      <color theme="0"/>
      <name val="Arial Narrow"/>
      <family val="2"/>
    </font>
    <font>
      <sz val="10"/>
      <color theme="4"/>
      <name val="Arial"/>
      <family val="2"/>
    </font>
    <font>
      <sz val="11"/>
      <name val="Calibri"/>
      <family val="2"/>
      <scheme val="minor"/>
    </font>
    <font>
      <sz val="12"/>
      <color rgb="FFFFC000"/>
      <name val="Arial Narrow"/>
      <family val="2"/>
    </font>
    <font>
      <sz val="11"/>
      <color rgb="FF000000"/>
      <name val="Aptos Narrow"/>
      <family val="2"/>
    </font>
    <font>
      <sz val="10"/>
      <color rgb="FFFF0000"/>
      <name val="Arial"/>
      <family val="2"/>
    </font>
    <font>
      <sz val="11"/>
      <color rgb="FFFF0000"/>
      <name val="Arial"/>
      <family val="2"/>
    </font>
    <font>
      <sz val="11"/>
      <color rgb="FFFF0000"/>
      <name val="Arial"/>
      <family val="2"/>
    </font>
    <font>
      <sz val="12"/>
      <color theme="7" tint="-0.249977111117893"/>
      <name val="Arial Narrow"/>
      <family val="2"/>
    </font>
    <font>
      <sz val="11"/>
      <color theme="7" tint="-0.249977111117893"/>
      <name val="Calibri"/>
      <family val="2"/>
    </font>
    <font>
      <sz val="11"/>
      <name val="Calibri"/>
      <family val="2"/>
    </font>
    <font>
      <sz val="11"/>
      <color rgb="FFBF8F00"/>
      <name val="Calibri"/>
      <family val="2"/>
    </font>
    <font>
      <b/>
      <sz val="9"/>
      <color rgb="FF000000"/>
      <name val="Arial Narrow"/>
      <family val="2"/>
    </font>
    <font>
      <b/>
      <sz val="8"/>
      <color rgb="FF000000"/>
      <name val="Arial Narrow"/>
      <family val="2"/>
    </font>
    <font>
      <b/>
      <sz val="8"/>
      <color rgb="FFFFFFFF"/>
      <name val="Arial Narrow"/>
      <family val="2"/>
    </font>
    <font>
      <b/>
      <sz val="9"/>
      <color rgb="FFFFFFFF"/>
      <name val="Arial Narrow"/>
      <family val="2"/>
    </font>
    <font>
      <sz val="8"/>
      <color rgb="FF000000"/>
      <name val="Arial Narrow"/>
      <family val="2"/>
    </font>
    <font>
      <sz val="9"/>
      <color rgb="FFC65911"/>
      <name val="Arial Narrow"/>
      <family val="2"/>
    </font>
    <font>
      <sz val="8"/>
      <color rgb="FFFFFFFF"/>
      <name val="Arial Narrow"/>
      <family val="2"/>
    </font>
    <font>
      <sz val="10"/>
      <color theme="1"/>
      <name val="Arial"/>
      <family val="2"/>
    </font>
    <font>
      <b/>
      <sz val="12"/>
      <color rgb="FFFFFFFF"/>
      <name val="Arial"/>
      <family val="2"/>
    </font>
    <font>
      <sz val="11"/>
      <color theme="8" tint="-0.249977111117893"/>
      <name val="Arial"/>
      <family val="2"/>
    </font>
    <font>
      <sz val="11"/>
      <color rgb="FF2F75B5"/>
      <name val="Arial"/>
      <family val="2"/>
    </font>
    <font>
      <sz val="9"/>
      <name val="Arial"/>
      <family val="2"/>
    </font>
    <font>
      <u/>
      <sz val="11"/>
      <name val="Arial"/>
      <family val="2"/>
    </font>
    <font>
      <i/>
      <sz val="11"/>
      <name val="Arial Narrow"/>
      <family val="2"/>
    </font>
    <font>
      <sz val="10"/>
      <color rgb="FFC00000"/>
      <name val="Arial"/>
      <family val="2"/>
    </font>
    <font>
      <sz val="10"/>
      <name val="Arial"/>
      <family val="2"/>
    </font>
    <font>
      <i/>
      <sz val="12"/>
      <name val="Arial"/>
      <family val="2"/>
    </font>
  </fonts>
  <fills count="65">
    <fill>
      <patternFill patternType="none"/>
    </fill>
    <fill>
      <patternFill patternType="gray125"/>
    </fill>
    <fill>
      <patternFill patternType="solid">
        <fgColor indexed="50"/>
        <bgColor indexed="64"/>
      </patternFill>
    </fill>
    <fill>
      <patternFill patternType="solid">
        <fgColor rgb="FFFFFF00"/>
        <bgColor indexed="64"/>
      </patternFill>
    </fill>
    <fill>
      <patternFill patternType="solid">
        <fgColor theme="4" tint="-0.499984740745262"/>
        <bgColor indexed="64"/>
      </patternFill>
    </fill>
    <fill>
      <patternFill patternType="solid">
        <fgColor rgb="FFA5A5A5"/>
      </patternFill>
    </fill>
    <fill>
      <patternFill patternType="solid">
        <fgColor rgb="FF92D050"/>
        <bgColor indexed="64"/>
      </patternFill>
    </fill>
    <fill>
      <patternFill patternType="solid">
        <fgColor theme="3"/>
        <bgColor indexed="64"/>
      </patternFill>
    </fill>
    <fill>
      <patternFill patternType="solid">
        <fgColor theme="0"/>
        <bgColor indexed="64"/>
      </patternFill>
    </fill>
    <fill>
      <patternFill patternType="solid">
        <fgColor theme="3" tint="0.79998168889431442"/>
        <bgColor indexed="64"/>
      </patternFill>
    </fill>
    <fill>
      <patternFill patternType="solid">
        <fgColor rgb="FF00B0F0"/>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0000"/>
        <bgColor indexed="64"/>
      </patternFill>
    </fill>
    <fill>
      <patternFill patternType="solid">
        <fgColor rgb="FFFFFFFF"/>
        <bgColor indexed="64"/>
      </patternFill>
    </fill>
    <fill>
      <patternFill patternType="solid">
        <fgColor rgb="FFFFFFFF"/>
        <bgColor rgb="FFFFFFFF"/>
      </patternFill>
    </fill>
    <fill>
      <patternFill patternType="solid">
        <fgColor rgb="FFA5A5A5"/>
        <bgColor rgb="FFBFBFBF"/>
      </patternFill>
    </fill>
    <fill>
      <patternFill patternType="solid">
        <fgColor rgb="FFFFC000"/>
        <bgColor indexed="64"/>
      </patternFill>
    </fill>
    <fill>
      <patternFill patternType="solid">
        <fgColor theme="4"/>
        <bgColor indexed="64"/>
      </patternFill>
    </fill>
    <fill>
      <patternFill patternType="solid">
        <fgColor rgb="FF00206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rgb="FFFFFFFF"/>
        <bgColor rgb="FF000000"/>
      </patternFill>
    </fill>
    <fill>
      <patternFill patternType="solid">
        <fgColor rgb="FFDDEBF7"/>
        <bgColor rgb="FF000000"/>
      </patternFill>
    </fill>
    <fill>
      <patternFill patternType="solid">
        <fgColor rgb="FFE2EFDA"/>
        <bgColor rgb="FF000000"/>
      </patternFill>
    </fill>
    <fill>
      <patternFill patternType="solid">
        <fgColor rgb="FFFCE4D6"/>
        <bgColor rgb="FF000000"/>
      </patternFill>
    </fill>
    <fill>
      <patternFill patternType="solid">
        <fgColor rgb="FF002060"/>
        <bgColor rgb="FF000000"/>
      </patternFill>
    </fill>
    <fill>
      <patternFill patternType="solid">
        <fgColor rgb="FF70AD47"/>
        <bgColor rgb="FF000000"/>
      </patternFill>
    </fill>
    <fill>
      <patternFill patternType="solid">
        <fgColor rgb="FFC65911"/>
        <bgColor rgb="FF000000"/>
      </patternFill>
    </fill>
    <fill>
      <patternFill patternType="solid">
        <fgColor rgb="FFFFFF00"/>
        <bgColor rgb="FF000000"/>
      </patternFill>
    </fill>
    <fill>
      <patternFill patternType="solid">
        <fgColor rgb="FF8497B0"/>
        <bgColor indexed="64"/>
      </patternFill>
    </fill>
    <fill>
      <patternFill patternType="solid">
        <fgColor rgb="FFFFC000"/>
        <bgColor rgb="FF000000"/>
      </patternFill>
    </fill>
    <fill>
      <patternFill patternType="solid">
        <fgColor rgb="FFFF0000"/>
        <bgColor rgb="FF000000"/>
      </patternFill>
    </fill>
    <fill>
      <patternFill patternType="solid">
        <fgColor rgb="FF44546A"/>
        <bgColor rgb="FF000000"/>
      </patternFill>
    </fill>
    <fill>
      <patternFill patternType="solid">
        <fgColor theme="0"/>
        <bgColor rgb="FF000000"/>
      </patternFill>
    </fill>
    <fill>
      <patternFill patternType="solid">
        <fgColor theme="8" tint="0.79998168889431442"/>
        <bgColor indexed="64"/>
      </patternFill>
    </fill>
    <fill>
      <patternFill patternType="solid">
        <fgColor theme="8" tint="0.59999389629810485"/>
        <bgColor rgb="FF000000"/>
      </patternFill>
    </fill>
    <fill>
      <patternFill patternType="solid">
        <fgColor rgb="FF84C87D"/>
        <bgColor rgb="FF000000"/>
      </patternFill>
    </fill>
    <fill>
      <patternFill patternType="solid">
        <fgColor rgb="FF63BE7B"/>
        <bgColor rgb="FF000000"/>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rgb="FFDEEAF6"/>
        <bgColor rgb="FFDEEAF6"/>
      </patternFill>
    </fill>
    <fill>
      <patternFill patternType="solid">
        <fgColor rgb="FFE2EFD9"/>
        <bgColor rgb="FFE2EFD9"/>
      </patternFill>
    </fill>
    <fill>
      <patternFill patternType="solid">
        <fgColor rgb="FFFBE4D5"/>
        <bgColor rgb="FFFBE4D5"/>
      </patternFill>
    </fill>
    <fill>
      <patternFill patternType="solid">
        <fgColor rgb="FF002060"/>
        <bgColor rgb="FF002060"/>
      </patternFill>
    </fill>
    <fill>
      <patternFill patternType="solid">
        <fgColor rgb="FFC55A11"/>
        <bgColor rgb="FFC55A11"/>
      </patternFill>
    </fill>
    <fill>
      <patternFill patternType="solid">
        <fgColor rgb="FF44546A"/>
        <bgColor rgb="FF44546A"/>
      </patternFill>
    </fill>
    <fill>
      <patternFill patternType="solid">
        <fgColor rgb="FF5B9BD5"/>
        <bgColor rgb="FF000000"/>
      </patternFill>
    </fill>
    <fill>
      <patternFill patternType="solid">
        <fgColor rgb="FF92D050"/>
        <bgColor rgb="FF000000"/>
      </patternFill>
    </fill>
    <fill>
      <patternFill patternType="solid">
        <fgColor rgb="FF99CC00"/>
        <bgColor rgb="FF000000"/>
      </patternFill>
    </fill>
    <fill>
      <patternFill patternType="solid">
        <fgColor rgb="FF00B050"/>
        <bgColor rgb="FF000000"/>
      </patternFill>
    </fill>
    <fill>
      <patternFill patternType="solid">
        <fgColor rgb="FF00B0F0"/>
        <bgColor rgb="FF000000"/>
      </patternFill>
    </fill>
    <fill>
      <patternFill patternType="solid">
        <fgColor theme="7" tint="0.39997558519241921"/>
        <bgColor indexed="64"/>
      </patternFill>
    </fill>
    <fill>
      <patternFill patternType="solid">
        <fgColor rgb="FF5B9BD5"/>
        <bgColor rgb="FF5B9BD5"/>
      </patternFill>
    </fill>
    <fill>
      <patternFill patternType="solid">
        <fgColor rgb="FF70AD47"/>
        <bgColor rgb="FF70AD47"/>
      </patternFill>
    </fill>
    <fill>
      <patternFill patternType="solid">
        <fgColor rgb="FF00B050"/>
        <bgColor rgb="FF00B050"/>
      </patternFill>
    </fill>
    <fill>
      <patternFill patternType="solid">
        <fgColor rgb="FF00B0F0"/>
        <bgColor rgb="FF00B0F0"/>
      </patternFill>
    </fill>
    <fill>
      <patternFill patternType="solid">
        <fgColor rgb="FFFF0000"/>
        <bgColor rgb="FFFF0000"/>
      </patternFill>
    </fill>
    <fill>
      <patternFill patternType="solid">
        <fgColor rgb="FF92D050"/>
        <bgColor rgb="FF92D050"/>
      </patternFill>
    </fill>
    <fill>
      <patternFill patternType="solid">
        <fgColor rgb="FFFFFF00"/>
        <bgColor rgb="FFFFFF00"/>
      </patternFill>
    </fill>
  </fills>
  <borders count="17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indexed="64"/>
      </bottom>
      <diagonal/>
    </border>
    <border>
      <left style="medium">
        <color rgb="FF000000"/>
      </left>
      <right/>
      <top/>
      <bottom style="medium">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style="thin">
        <color rgb="FF000000"/>
      </top>
      <bottom style="thin">
        <color rgb="FF000000"/>
      </bottom>
      <diagonal/>
    </border>
    <border>
      <left style="medium">
        <color rgb="FF000000"/>
      </left>
      <right/>
      <top style="medium">
        <color indexed="64"/>
      </top>
      <bottom/>
      <diagonal/>
    </border>
    <border>
      <left/>
      <right/>
      <top style="medium">
        <color rgb="FF000000"/>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style="thin">
        <color rgb="FF000000"/>
      </top>
      <bottom style="thin">
        <color rgb="FF000000"/>
      </bottom>
      <diagonal/>
    </border>
    <border>
      <left/>
      <right/>
      <top style="medium">
        <color rgb="FF000000"/>
      </top>
      <bottom/>
      <diagonal/>
    </border>
    <border>
      <left style="medium">
        <color rgb="FF000000"/>
      </left>
      <right style="medium">
        <color rgb="FF000000"/>
      </right>
      <top style="thin">
        <color rgb="FF000000"/>
      </top>
      <bottom/>
      <diagonal/>
    </border>
    <border>
      <left/>
      <right/>
      <top style="thin">
        <color rgb="FF000000"/>
      </top>
      <bottom/>
      <diagonal/>
    </border>
    <border>
      <left style="medium">
        <color rgb="FF000000"/>
      </left>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medium">
        <color indexed="64"/>
      </left>
      <right style="medium">
        <color indexed="64"/>
      </right>
      <top style="medium">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thin">
        <color rgb="FF000000"/>
      </left>
      <right style="medium">
        <color indexed="64"/>
      </right>
      <top style="medium">
        <color indexed="64"/>
      </top>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rgb="FF000000"/>
      </top>
      <bottom/>
      <diagonal/>
    </border>
    <border>
      <left style="medium">
        <color rgb="FF000000"/>
      </left>
      <right style="medium">
        <color rgb="FF000000"/>
      </right>
      <top/>
      <bottom style="thin">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
      <left/>
      <right style="medium">
        <color indexed="64"/>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thin">
        <color indexed="64"/>
      </bottom>
      <diagonal/>
    </border>
    <border>
      <left style="thin">
        <color indexed="64"/>
      </left>
      <right/>
      <top/>
      <bottom/>
      <diagonal/>
    </border>
    <border>
      <left/>
      <right style="thin">
        <color rgb="FF000000"/>
      </right>
      <top style="thin">
        <color indexed="64"/>
      </top>
      <bottom style="thin">
        <color indexed="64"/>
      </bottom>
      <diagonal/>
    </border>
    <border>
      <left/>
      <right style="thin">
        <color rgb="FF000000"/>
      </right>
      <top style="thin">
        <color indexed="64"/>
      </top>
      <bottom style="medium">
        <color indexed="64"/>
      </bottom>
      <diagonal/>
    </border>
    <border>
      <left/>
      <right style="medium">
        <color rgb="FF000000"/>
      </right>
      <top style="thin">
        <color indexed="64"/>
      </top>
      <bottom style="medium">
        <color indexed="64"/>
      </bottom>
      <diagonal/>
    </border>
    <border>
      <left/>
      <right style="thin">
        <color rgb="FF000000"/>
      </right>
      <top/>
      <bottom style="thin">
        <color indexed="64"/>
      </bottom>
      <diagonal/>
    </border>
    <border>
      <left/>
      <right style="medium">
        <color rgb="FF000000"/>
      </right>
      <top/>
      <bottom/>
      <diagonal/>
    </border>
    <border>
      <left style="thin">
        <color indexed="64"/>
      </left>
      <right/>
      <top style="medium">
        <color indexed="64"/>
      </top>
      <bottom/>
      <diagonal/>
    </border>
    <border>
      <left/>
      <right style="medium">
        <color rgb="FF000000"/>
      </right>
      <top style="medium">
        <color rgb="FF000000"/>
      </top>
      <bottom style="medium">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medium">
        <color indexed="64"/>
      </bottom>
      <diagonal/>
    </border>
    <border>
      <left/>
      <right style="medium">
        <color rgb="FF000000"/>
      </right>
      <top style="medium">
        <color indexed="64"/>
      </top>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style="medium">
        <color rgb="FF000000"/>
      </left>
      <right style="thin">
        <color indexed="64"/>
      </right>
      <top/>
      <bottom style="medium">
        <color rgb="FF000000"/>
      </bottom>
      <diagonal/>
    </border>
    <border>
      <left/>
      <right style="thin">
        <color indexed="64"/>
      </right>
      <top/>
      <bottom style="medium">
        <color rgb="FF000000"/>
      </bottom>
      <diagonal/>
    </border>
    <border>
      <left/>
      <right style="medium">
        <color rgb="FF000000"/>
      </right>
      <top/>
      <bottom style="medium">
        <color rgb="FF000000"/>
      </bottom>
      <diagonal/>
    </border>
    <border>
      <left style="thin">
        <color rgb="FF000000"/>
      </left>
      <right/>
      <top/>
      <bottom style="thin">
        <color indexed="64"/>
      </bottom>
      <diagonal/>
    </border>
    <border>
      <left style="medium">
        <color rgb="FF000000"/>
      </left>
      <right/>
      <top style="medium">
        <color indexed="64"/>
      </top>
      <bottom style="thin">
        <color indexed="64"/>
      </bottom>
      <diagonal/>
    </border>
    <border>
      <left style="medium">
        <color rgb="FF000000"/>
      </left>
      <right/>
      <top/>
      <bottom style="thin">
        <color indexed="64"/>
      </bottom>
      <diagonal/>
    </border>
    <border>
      <left style="thin">
        <color rgb="FF000000"/>
      </left>
      <right/>
      <top/>
      <bottom style="medium">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thin">
        <color rgb="FF000000"/>
      </right>
      <top style="medium">
        <color indexed="64"/>
      </top>
      <bottom/>
      <diagonal/>
    </border>
    <border>
      <left/>
      <right style="medium">
        <color rgb="FF000000"/>
      </right>
      <top style="medium">
        <color indexed="64"/>
      </top>
      <bottom style="medium">
        <color indexed="64"/>
      </bottom>
      <diagonal/>
    </border>
    <border>
      <left/>
      <right style="medium">
        <color rgb="FF000000"/>
      </right>
      <top style="medium">
        <color indexed="64"/>
      </top>
      <bottom style="thin">
        <color indexed="64"/>
      </bottom>
      <diagonal/>
    </border>
    <border>
      <left style="medium">
        <color indexed="64"/>
      </left>
      <right/>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indexed="64"/>
      </top>
      <bottom/>
      <diagonal/>
    </border>
    <border>
      <left style="medium">
        <color indexed="64"/>
      </left>
      <right style="medium">
        <color indexed="64"/>
      </right>
      <top/>
      <bottom style="medium">
        <color rgb="FF000000"/>
      </bottom>
      <diagonal/>
    </border>
    <border>
      <left style="medium">
        <color indexed="64"/>
      </left>
      <right style="thin">
        <color rgb="FF000000"/>
      </right>
      <top/>
      <bottom style="medium">
        <color rgb="FF000000"/>
      </bottom>
      <diagonal/>
    </border>
    <border>
      <left style="thin">
        <color rgb="FF000000"/>
      </left>
      <right style="medium">
        <color indexed="64"/>
      </right>
      <top/>
      <bottom style="thin">
        <color rgb="FF000000"/>
      </bottom>
      <diagonal/>
    </border>
    <border>
      <left style="medium">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s>
  <cellStyleXfs count="225">
    <xf numFmtId="0" fontId="0" fillId="0" borderId="0"/>
    <xf numFmtId="0" fontId="43" fillId="5" borderId="3" applyNumberFormat="0" applyAlignment="0" applyProtection="0"/>
    <xf numFmtId="0" fontId="37" fillId="0" borderId="0"/>
    <xf numFmtId="9" fontId="37" fillId="0" borderId="0" applyFont="0" applyFill="0" applyBorder="0" applyAlignment="0" applyProtection="0"/>
    <xf numFmtId="0" fontId="38" fillId="0" borderId="0"/>
    <xf numFmtId="0" fontId="38" fillId="0" borderId="0"/>
    <xf numFmtId="0" fontId="38" fillId="0" borderId="0"/>
    <xf numFmtId="0" fontId="52" fillId="0" borderId="0" applyNumberFormat="0" applyFill="0" applyBorder="0" applyAlignment="0" applyProtection="0"/>
    <xf numFmtId="9" fontId="38" fillId="0" borderId="0" applyFont="0" applyFill="0" applyBorder="0" applyAlignment="0" applyProtection="0"/>
    <xf numFmtId="0" fontId="36" fillId="0" borderId="0"/>
    <xf numFmtId="9" fontId="36" fillId="0" borderId="0" applyFont="0" applyFill="0" applyBorder="0" applyAlignment="0" applyProtection="0"/>
    <xf numFmtId="0" fontId="36" fillId="0" borderId="0"/>
    <xf numFmtId="0" fontId="35" fillId="0" borderId="0"/>
    <xf numFmtId="0" fontId="34" fillId="0" borderId="0"/>
    <xf numFmtId="0" fontId="34" fillId="0" borderId="0"/>
    <xf numFmtId="0" fontId="33" fillId="0" borderId="0"/>
    <xf numFmtId="0" fontId="33" fillId="0" borderId="0"/>
    <xf numFmtId="9" fontId="33" fillId="0" borderId="0" applyFont="0" applyFill="0" applyBorder="0" applyAlignment="0" applyProtection="0"/>
    <xf numFmtId="0" fontId="32" fillId="0" borderId="0"/>
    <xf numFmtId="0" fontId="31" fillId="0" borderId="0"/>
    <xf numFmtId="0" fontId="57" fillId="0" borderId="0" applyNumberFormat="0" applyFill="0" applyBorder="0" applyAlignment="0" applyProtection="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0" fontId="29" fillId="0" borderId="0"/>
    <xf numFmtId="9" fontId="29" fillId="0" borderId="0" applyFont="0" applyFill="0" applyBorder="0" applyAlignment="0" applyProtection="0"/>
    <xf numFmtId="0" fontId="28" fillId="0" borderId="0"/>
    <xf numFmtId="0" fontId="28" fillId="0" borderId="0"/>
    <xf numFmtId="0" fontId="58" fillId="18" borderId="3"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6" fillId="0" borderId="0"/>
    <xf numFmtId="0" fontId="26" fillId="0" borderId="0"/>
    <xf numFmtId="9" fontId="26" fillId="0" borderId="0" applyFont="0" applyFill="0" applyBorder="0" applyAlignment="0" applyProtection="0"/>
    <xf numFmtId="0" fontId="54" fillId="0" borderId="0"/>
    <xf numFmtId="0" fontId="25" fillId="0" borderId="0"/>
    <xf numFmtId="0" fontId="25" fillId="0" borderId="0"/>
    <xf numFmtId="9" fontId="25" fillId="0" borderId="0" applyFont="0" applyFill="0" applyBorder="0" applyAlignment="0" applyProtection="0"/>
    <xf numFmtId="0" fontId="61" fillId="0" borderId="0" applyNumberFormat="0" applyFill="0" applyBorder="0" applyAlignment="0" applyProtection="0"/>
    <xf numFmtId="0" fontId="25" fillId="0" borderId="0"/>
    <xf numFmtId="0" fontId="24" fillId="0" borderId="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24" fillId="0" borderId="0"/>
    <xf numFmtId="0" fontId="24" fillId="0" borderId="0"/>
    <xf numFmtId="0" fontId="24" fillId="0" borderId="0"/>
    <xf numFmtId="9" fontId="24"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2" fillId="0" borderId="0"/>
    <xf numFmtId="0" fontId="22" fillId="0" borderId="0"/>
    <xf numFmtId="9" fontId="22" fillId="0" borderId="0" applyFont="0" applyFill="0" applyBorder="0" applyAlignment="0" applyProtection="0"/>
    <xf numFmtId="0" fontId="22" fillId="0" borderId="0"/>
    <xf numFmtId="0" fontId="22" fillId="0" borderId="0"/>
    <xf numFmtId="9" fontId="22" fillId="0" borderId="0" applyFont="0" applyFill="0" applyBorder="0" applyAlignment="0" applyProtection="0"/>
    <xf numFmtId="0" fontId="21" fillId="0" borderId="0"/>
    <xf numFmtId="0" fontId="21" fillId="0" borderId="0"/>
    <xf numFmtId="9" fontId="21" fillId="0" borderId="0" applyFont="0" applyFill="0" applyBorder="0" applyAlignment="0" applyProtection="0"/>
    <xf numFmtId="0" fontId="20" fillId="0" borderId="0"/>
    <xf numFmtId="0" fontId="20" fillId="0" borderId="0"/>
    <xf numFmtId="0" fontId="20" fillId="0" borderId="0"/>
    <xf numFmtId="9" fontId="20" fillId="0" borderId="0" applyFont="0" applyFill="0" applyBorder="0" applyAlignment="0" applyProtection="0"/>
    <xf numFmtId="0" fontId="20" fillId="0" borderId="0"/>
    <xf numFmtId="0" fontId="20" fillId="0" borderId="0"/>
    <xf numFmtId="9" fontId="20" fillId="0" borderId="0" applyFon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4" fillId="0" borderId="0"/>
    <xf numFmtId="0" fontId="14" fillId="0" borderId="0"/>
    <xf numFmtId="0" fontId="14" fillId="0" borderId="0"/>
    <xf numFmtId="9" fontId="14"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9" fontId="13" fillId="0" borderId="0" applyFont="0" applyFill="0" applyBorder="0" applyAlignment="0" applyProtection="0"/>
    <xf numFmtId="164" fontId="38"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41" fontId="10"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41" fontId="8" fillId="0" borderId="0" applyFont="0" applyFill="0" applyBorder="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41" fontId="7" fillId="0" borderId="0" applyFont="0" applyFill="0" applyBorder="0" applyAlignment="0" applyProtection="0"/>
    <xf numFmtId="0" fontId="7" fillId="0" borderId="0"/>
    <xf numFmtId="0" fontId="7"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71" fillId="0" borderId="0" applyNumberFormat="0" applyFill="0" applyBorder="0" applyAlignment="0" applyProtection="0"/>
    <xf numFmtId="0" fontId="66" fillId="0" borderId="0"/>
    <xf numFmtId="0" fontId="87" fillId="0" borderId="0" applyNumberForma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41"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9" fontId="146" fillId="0" borderId="0" applyFont="0" applyFill="0" applyBorder="0" applyAlignment="0" applyProtection="0"/>
  </cellStyleXfs>
  <cellXfs count="2219">
    <xf numFmtId="0" fontId="0" fillId="0" borderId="0" xfId="0"/>
    <xf numFmtId="0" fontId="38" fillId="0" borderId="0" xfId="4"/>
    <xf numFmtId="0" fontId="50" fillId="0" borderId="1" xfId="4" applyFont="1" applyBorder="1" applyAlignment="1">
      <alignment horizontal="center" vertical="center" wrapText="1"/>
    </xf>
    <xf numFmtId="0" fontId="38" fillId="0" borderId="1" xfId="4" applyBorder="1" applyAlignment="1">
      <alignment horizontal="justify" vertical="center"/>
    </xf>
    <xf numFmtId="0" fontId="40" fillId="0" borderId="1" xfId="4" applyFont="1" applyBorder="1" applyAlignment="1">
      <alignment horizontal="center"/>
    </xf>
    <xf numFmtId="0" fontId="40" fillId="0" borderId="1" xfId="4" applyFont="1" applyBorder="1" applyAlignment="1">
      <alignment horizontal="center" vertical="center"/>
    </xf>
    <xf numFmtId="0" fontId="38" fillId="0" borderId="1" xfId="4" applyBorder="1" applyAlignment="1">
      <alignment horizontal="center"/>
    </xf>
    <xf numFmtId="0" fontId="38" fillId="0" borderId="1" xfId="4" applyBorder="1" applyAlignment="1">
      <alignment wrapText="1"/>
    </xf>
    <xf numFmtId="0" fontId="38" fillId="0" borderId="1" xfId="4" applyBorder="1" applyAlignment="1">
      <alignment vertical="center"/>
    </xf>
    <xf numFmtId="0" fontId="38" fillId="0" borderId="1" xfId="4" applyBorder="1" applyAlignment="1">
      <alignment horizontal="center" vertical="center"/>
    </xf>
    <xf numFmtId="0" fontId="40" fillId="14" borderId="1" xfId="4" applyFont="1" applyFill="1" applyBorder="1" applyAlignment="1">
      <alignment horizontal="center" wrapText="1"/>
    </xf>
    <xf numFmtId="0" fontId="50" fillId="3" borderId="1" xfId="4" applyFont="1" applyFill="1" applyBorder="1"/>
    <xf numFmtId="0" fontId="38" fillId="0" borderId="1" xfId="4" applyBorder="1" applyAlignment="1">
      <alignment vertical="center" wrapText="1"/>
    </xf>
    <xf numFmtId="0" fontId="40" fillId="14" borderId="1" xfId="4" applyFont="1" applyFill="1" applyBorder="1" applyAlignment="1">
      <alignment horizontal="justify" wrapText="1"/>
    </xf>
    <xf numFmtId="0" fontId="50" fillId="10" borderId="1" xfId="4" applyFont="1" applyFill="1" applyBorder="1"/>
    <xf numFmtId="0" fontId="50" fillId="0" borderId="1" xfId="4" applyFont="1" applyBorder="1" applyAlignment="1">
      <alignment horizontal="center" vertical="center"/>
    </xf>
    <xf numFmtId="0" fontId="50" fillId="14" borderId="1" xfId="4" applyFont="1" applyFill="1" applyBorder="1"/>
    <xf numFmtId="0" fontId="50" fillId="0" borderId="0" xfId="4" applyFont="1"/>
    <xf numFmtId="0" fontId="38" fillId="0" borderId="1" xfId="4" applyBorder="1" applyAlignment="1">
      <alignment horizontal="left" wrapText="1"/>
    </xf>
    <xf numFmtId="0" fontId="38" fillId="3" borderId="1" xfId="4" applyFill="1" applyBorder="1" applyAlignment="1">
      <alignment horizontal="center" vertical="center"/>
    </xf>
    <xf numFmtId="0" fontId="40" fillId="3" borderId="1" xfId="4" applyFont="1" applyFill="1" applyBorder="1" applyAlignment="1">
      <alignment horizontal="justify" vertical="center"/>
    </xf>
    <xf numFmtId="0" fontId="38" fillId="0" borderId="1" xfId="4" applyBorder="1"/>
    <xf numFmtId="0" fontId="40" fillId="10" borderId="1" xfId="4" applyFont="1" applyFill="1" applyBorder="1" applyAlignment="1">
      <alignment horizontal="justify"/>
    </xf>
    <xf numFmtId="0" fontId="40" fillId="0" borderId="5" xfId="4" applyFont="1" applyBorder="1" applyAlignment="1">
      <alignment horizontal="justify" vertical="center"/>
    </xf>
    <xf numFmtId="14" fontId="38" fillId="3" borderId="1" xfId="4" applyNumberFormat="1" applyFill="1" applyBorder="1" applyAlignment="1">
      <alignment horizontal="center"/>
    </xf>
    <xf numFmtId="0" fontId="40" fillId="3" borderId="1" xfId="4" applyFont="1" applyFill="1" applyBorder="1" applyAlignment="1">
      <alignment horizontal="justify"/>
    </xf>
    <xf numFmtId="0" fontId="38" fillId="3" borderId="1" xfId="4" applyFill="1" applyBorder="1" applyAlignment="1">
      <alignment horizontal="center"/>
    </xf>
    <xf numFmtId="0" fontId="39" fillId="0" borderId="1" xfId="4" applyFont="1" applyBorder="1" applyAlignment="1">
      <alignment horizontal="justify" vertical="center" wrapText="1"/>
    </xf>
    <xf numFmtId="0" fontId="40" fillId="14" borderId="1" xfId="4" applyFont="1" applyFill="1" applyBorder="1" applyAlignment="1">
      <alignment horizontal="justify"/>
    </xf>
    <xf numFmtId="0" fontId="38" fillId="0" borderId="1" xfId="0" applyFont="1" applyBorder="1" applyAlignment="1">
      <alignment horizontal="center" vertical="center"/>
    </xf>
    <xf numFmtId="0" fontId="38" fillId="16" borderId="1" xfId="0" applyFont="1" applyFill="1" applyBorder="1" applyAlignment="1">
      <alignment horizontal="center" vertical="center" wrapText="1"/>
    </xf>
    <xf numFmtId="14" fontId="38" fillId="16" borderId="1" xfId="0" applyNumberFormat="1" applyFont="1" applyFill="1" applyBorder="1" applyAlignment="1">
      <alignment horizontal="center" vertical="center" wrapText="1"/>
    </xf>
    <xf numFmtId="0" fontId="40" fillId="11" borderId="1" xfId="0" applyFont="1" applyFill="1" applyBorder="1" applyAlignment="1">
      <alignment horizontal="center" vertical="center" wrapText="1"/>
    </xf>
    <xf numFmtId="0" fontId="38" fillId="0" borderId="1" xfId="0" applyFont="1" applyBorder="1" applyAlignment="1">
      <alignment horizontal="justify" vertical="center" wrapText="1"/>
    </xf>
    <xf numFmtId="0" fontId="38" fillId="8" borderId="1" xfId="0" applyFont="1" applyFill="1" applyBorder="1" applyAlignment="1">
      <alignment horizontal="justify" vertical="center" wrapText="1"/>
    </xf>
    <xf numFmtId="0" fontId="0" fillId="0" borderId="1" xfId="0" applyBorder="1" applyAlignment="1">
      <alignment horizontal="center"/>
    </xf>
    <xf numFmtId="0" fontId="38" fillId="8" borderId="1" xfId="0" applyFont="1" applyFill="1" applyBorder="1" applyAlignment="1">
      <alignment horizontal="left" vertical="center" wrapText="1"/>
    </xf>
    <xf numFmtId="49" fontId="38" fillId="16" borderId="1" xfId="0" applyNumberFormat="1" applyFont="1" applyFill="1" applyBorder="1" applyAlignment="1">
      <alignment horizontal="center" vertical="center" wrapText="1"/>
    </xf>
    <xf numFmtId="14" fontId="56" fillId="16"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14" fontId="38" fillId="0" borderId="1" xfId="0" applyNumberFormat="1" applyFont="1" applyBorder="1" applyAlignment="1">
      <alignment horizontal="center" vertical="center"/>
    </xf>
    <xf numFmtId="18" fontId="0" fillId="0" borderId="1" xfId="0" applyNumberFormat="1" applyBorder="1" applyAlignment="1">
      <alignment horizontal="center" vertical="center"/>
    </xf>
    <xf numFmtId="167" fontId="0" fillId="0" borderId="1" xfId="0" applyNumberFormat="1" applyBorder="1" applyAlignment="1">
      <alignment horizontal="center" vertical="center"/>
    </xf>
    <xf numFmtId="18" fontId="38" fillId="0" borderId="1" xfId="0" applyNumberFormat="1" applyFont="1" applyBorder="1" applyAlignment="1">
      <alignment horizontal="center" vertical="center"/>
    </xf>
    <xf numFmtId="0" fontId="38" fillId="0" borderId="1" xfId="4" applyBorder="1" applyAlignment="1">
      <alignment horizontal="justify"/>
    </xf>
    <xf numFmtId="0" fontId="38" fillId="0" borderId="4" xfId="4" applyBorder="1" applyAlignment="1">
      <alignment horizontal="justify"/>
    </xf>
    <xf numFmtId="0" fontId="38" fillId="0" borderId="0" xfId="0" applyFont="1" applyAlignment="1">
      <alignment horizontal="justify"/>
    </xf>
    <xf numFmtId="0" fontId="38" fillId="0" borderId="4" xfId="4" applyBorder="1" applyAlignment="1">
      <alignment horizontal="justify" vertical="center"/>
    </xf>
    <xf numFmtId="0" fontId="0" fillId="0" borderId="1" xfId="0" applyBorder="1" applyAlignment="1">
      <alignment horizontal="justify" vertical="center"/>
    </xf>
    <xf numFmtId="0" fontId="38" fillId="0" borderId="1" xfId="0" applyFont="1" applyBorder="1" applyAlignment="1">
      <alignment horizontal="justify" vertical="center"/>
    </xf>
    <xf numFmtId="0" fontId="38" fillId="0" borderId="1" xfId="0" applyFont="1" applyBorder="1" applyAlignment="1">
      <alignment horizontal="justify"/>
    </xf>
    <xf numFmtId="0" fontId="38" fillId="0" borderId="1" xfId="0" applyFont="1" applyBorder="1" applyAlignment="1">
      <alignment horizontal="justify" wrapText="1"/>
    </xf>
    <xf numFmtId="0" fontId="40" fillId="11" borderId="1" xfId="4" applyFont="1" applyFill="1" applyBorder="1" applyAlignment="1">
      <alignment horizontal="center" vertical="center"/>
    </xf>
    <xf numFmtId="0" fontId="0" fillId="0" borderId="0" xfId="0" applyAlignment="1">
      <alignment horizontal="center" vertical="center"/>
    </xf>
    <xf numFmtId="9" fontId="51" fillId="8" borderId="5" xfId="4" applyNumberFormat="1" applyFont="1" applyFill="1" applyBorder="1" applyAlignment="1">
      <alignment horizontal="center" vertical="center" wrapText="1"/>
    </xf>
    <xf numFmtId="0" fontId="0" fillId="0" borderId="19" xfId="0" applyBorder="1" applyAlignment="1">
      <alignment horizontal="center"/>
    </xf>
    <xf numFmtId="0" fontId="38" fillId="8" borderId="19" xfId="0" applyFont="1" applyFill="1" applyBorder="1" applyAlignment="1">
      <alignment horizontal="justify" vertical="center" wrapText="1"/>
    </xf>
    <xf numFmtId="14" fontId="0" fillId="0" borderId="19" xfId="0" applyNumberFormat="1" applyBorder="1" applyAlignment="1">
      <alignment horizontal="center" vertical="center"/>
    </xf>
    <xf numFmtId="18" fontId="0" fillId="0" borderId="19" xfId="0" applyNumberFormat="1" applyBorder="1" applyAlignment="1">
      <alignment horizontal="center" vertical="center"/>
    </xf>
    <xf numFmtId="0" fontId="51" fillId="0" borderId="0" xfId="0" applyFont="1"/>
    <xf numFmtId="0" fontId="51" fillId="0" borderId="0" xfId="0" applyFont="1" applyAlignment="1" applyProtection="1">
      <alignment horizontal="center" vertical="center"/>
      <protection locked="0"/>
    </xf>
    <xf numFmtId="0" fontId="51" fillId="0" borderId="0" xfId="0" applyFont="1" applyAlignment="1">
      <alignment horizontal="center" vertical="center"/>
    </xf>
    <xf numFmtId="0" fontId="69" fillId="21" borderId="4" xfId="0" applyFont="1" applyFill="1" applyBorder="1" applyAlignment="1" applyProtection="1">
      <alignment horizontal="center" vertical="center" wrapText="1"/>
      <protection locked="0"/>
    </xf>
    <xf numFmtId="1" fontId="55" fillId="0" borderId="18" xfId="0" applyNumberFormat="1" applyFont="1" applyBorder="1" applyAlignment="1">
      <alignment horizontal="center" vertical="center" wrapText="1"/>
    </xf>
    <xf numFmtId="0" fontId="39" fillId="0" borderId="0" xfId="0" applyFont="1"/>
    <xf numFmtId="0" fontId="51" fillId="0" borderId="0" xfId="0" applyFont="1" applyAlignment="1">
      <alignment wrapText="1"/>
    </xf>
    <xf numFmtId="9" fontId="51" fillId="0" borderId="0" xfId="0" applyNumberFormat="1" applyFont="1" applyAlignment="1">
      <alignment wrapText="1"/>
    </xf>
    <xf numFmtId="0" fontId="53" fillId="8" borderId="0" xfId="174" applyFont="1" applyFill="1" applyAlignment="1" applyProtection="1">
      <alignment horizontal="center" vertical="center"/>
      <protection locked="0"/>
    </xf>
    <xf numFmtId="0" fontId="53" fillId="0" borderId="0" xfId="174" applyFont="1" applyAlignment="1" applyProtection="1">
      <alignment horizontal="center" vertical="center"/>
      <protection locked="0"/>
    </xf>
    <xf numFmtId="9" fontId="60" fillId="2" borderId="14" xfId="177" applyNumberFormat="1" applyFont="1" applyFill="1" applyBorder="1" applyAlignment="1">
      <alignment horizontal="center" vertical="center"/>
    </xf>
    <xf numFmtId="9" fontId="51" fillId="0" borderId="4" xfId="170" applyFont="1" applyFill="1" applyBorder="1" applyAlignment="1">
      <alignment horizontal="center" vertical="center"/>
    </xf>
    <xf numFmtId="0" fontId="51" fillId="0" borderId="0" xfId="166" applyFont="1" applyAlignment="1" applyProtection="1">
      <alignment horizontal="center" vertical="center"/>
      <protection locked="0"/>
    </xf>
    <xf numFmtId="0" fontId="51" fillId="8" borderId="0" xfId="166" applyFont="1" applyFill="1" applyAlignment="1" applyProtection="1">
      <alignment horizontal="center" vertical="center"/>
      <protection locked="0"/>
    </xf>
    <xf numFmtId="10" fontId="49" fillId="2" borderId="5" xfId="168" applyNumberFormat="1" applyFont="1" applyFill="1" applyBorder="1" applyAlignment="1">
      <alignment horizontal="center" vertical="center"/>
    </xf>
    <xf numFmtId="9" fontId="49" fillId="2" borderId="14" xfId="168" applyNumberFormat="1" applyFont="1" applyFill="1" applyBorder="1" applyAlignment="1">
      <alignment horizontal="center" vertical="center"/>
    </xf>
    <xf numFmtId="0" fontId="49" fillId="8" borderId="0" xfId="166" applyFont="1" applyFill="1" applyAlignment="1" applyProtection="1">
      <alignment horizontal="center" vertical="center"/>
      <protection locked="0"/>
    </xf>
    <xf numFmtId="0" fontId="51" fillId="0" borderId="0" xfId="166" applyFont="1" applyAlignment="1" applyProtection="1">
      <alignment horizontal="center" vertical="center" wrapText="1"/>
      <protection locked="0"/>
    </xf>
    <xf numFmtId="41" fontId="51" fillId="0" borderId="0" xfId="171" applyFont="1" applyFill="1" applyBorder="1" applyAlignment="1" applyProtection="1">
      <alignment horizontal="center" vertical="center" wrapText="1"/>
      <protection locked="0"/>
    </xf>
    <xf numFmtId="9" fontId="51" fillId="0" borderId="0" xfId="170" applyFont="1" applyFill="1" applyBorder="1" applyAlignment="1" applyProtection="1">
      <alignment horizontal="center" vertical="center"/>
      <protection locked="0"/>
    </xf>
    <xf numFmtId="166" fontId="55" fillId="0" borderId="12" xfId="166" applyNumberFormat="1" applyFont="1" applyBorder="1" applyAlignment="1">
      <alignment horizontal="center" vertical="center"/>
    </xf>
    <xf numFmtId="0" fontId="54" fillId="0" borderId="0" xfId="188" applyFont="1" applyAlignment="1">
      <alignment horizontal="center" vertical="center"/>
    </xf>
    <xf numFmtId="0" fontId="54" fillId="0" borderId="0" xfId="158" applyFont="1" applyAlignment="1">
      <alignment horizontal="center" vertical="center" wrapText="1"/>
    </xf>
    <xf numFmtId="14" fontId="54" fillId="0" borderId="0" xfId="158" applyNumberFormat="1" applyFont="1" applyAlignment="1">
      <alignment horizontal="center" vertical="center" wrapText="1"/>
    </xf>
    <xf numFmtId="14" fontId="54" fillId="0" borderId="0" xfId="188" applyNumberFormat="1" applyFont="1" applyAlignment="1">
      <alignment horizontal="center" vertical="center"/>
    </xf>
    <xf numFmtId="0" fontId="54" fillId="8" borderId="0" xfId="0" applyFont="1" applyFill="1" applyAlignment="1">
      <alignment horizontal="center" vertical="center"/>
    </xf>
    <xf numFmtId="14" fontId="51" fillId="0" borderId="0" xfId="0" applyNumberFormat="1" applyFont="1" applyAlignment="1">
      <alignment horizontal="center" vertical="center"/>
    </xf>
    <xf numFmtId="0" fontId="38" fillId="8" borderId="20" xfId="0" applyFont="1" applyFill="1" applyBorder="1" applyAlignment="1">
      <alignment horizontal="center" vertical="center" wrapText="1"/>
    </xf>
    <xf numFmtId="9" fontId="38" fillId="8" borderId="20" xfId="188" applyNumberFormat="1" applyFont="1" applyFill="1" applyBorder="1" applyAlignment="1">
      <alignment horizontal="center" vertical="center"/>
    </xf>
    <xf numFmtId="0" fontId="78" fillId="8" borderId="20" xfId="0" quotePrefix="1" applyFont="1" applyFill="1" applyBorder="1" applyAlignment="1">
      <alignment horizontal="center" vertical="center"/>
    </xf>
    <xf numFmtId="1" fontId="38" fillId="8" borderId="20" xfId="0" applyNumberFormat="1" applyFont="1" applyFill="1" applyBorder="1" applyAlignment="1">
      <alignment horizontal="center" vertical="center" wrapText="1"/>
    </xf>
    <xf numFmtId="0" fontId="38" fillId="8" borderId="20" xfId="191" applyFont="1" applyFill="1" applyBorder="1" applyAlignment="1" applyProtection="1">
      <alignment horizontal="center" vertical="center" wrapText="1"/>
    </xf>
    <xf numFmtId="0" fontId="51" fillId="8" borderId="20" xfId="0" applyFont="1" applyFill="1" applyBorder="1" applyAlignment="1">
      <alignment horizontal="center" vertical="center" wrapText="1"/>
    </xf>
    <xf numFmtId="9" fontId="51" fillId="8" borderId="20" xfId="4" applyNumberFormat="1" applyFont="1" applyFill="1" applyBorder="1" applyAlignment="1">
      <alignment horizontal="center" vertical="center" wrapText="1"/>
    </xf>
    <xf numFmtId="9" fontId="51" fillId="8" borderId="20" xfId="0" applyNumberFormat="1" applyFont="1" applyFill="1" applyBorder="1" applyAlignment="1">
      <alignment horizontal="center" vertical="center" wrapText="1"/>
    </xf>
    <xf numFmtId="0" fontId="54" fillId="8" borderId="20" xfId="0" applyFont="1" applyFill="1" applyBorder="1" applyAlignment="1">
      <alignment horizontal="center" vertical="center" wrapText="1"/>
    </xf>
    <xf numFmtId="0" fontId="76" fillId="9" borderId="20" xfId="158" applyFont="1" applyFill="1" applyBorder="1" applyAlignment="1">
      <alignment horizontal="center" vertical="center" wrapText="1"/>
    </xf>
    <xf numFmtId="0" fontId="77" fillId="9" borderId="20" xfId="158" applyFont="1" applyFill="1" applyBorder="1" applyAlignment="1">
      <alignment horizontal="center" vertical="center" wrapText="1"/>
    </xf>
    <xf numFmtId="14" fontId="77" fillId="9" borderId="20" xfId="158" applyNumberFormat="1" applyFont="1" applyFill="1" applyBorder="1" applyAlignment="1">
      <alignment horizontal="center" vertical="center" wrapText="1"/>
    </xf>
    <xf numFmtId="0" fontId="77" fillId="9" borderId="20" xfId="4" applyFont="1" applyFill="1" applyBorder="1" applyAlignment="1">
      <alignment horizontal="center" vertical="center" wrapText="1"/>
    </xf>
    <xf numFmtId="9" fontId="54" fillId="8" borderId="20" xfId="4" applyNumberFormat="1" applyFont="1" applyFill="1" applyBorder="1" applyAlignment="1">
      <alignment horizontal="center" vertical="center" wrapText="1"/>
    </xf>
    <xf numFmtId="9" fontId="51" fillId="0" borderId="20" xfId="0" applyNumberFormat="1" applyFont="1" applyBorder="1" applyAlignment="1">
      <alignment horizontal="center" vertical="center"/>
    </xf>
    <xf numFmtId="10" fontId="49" fillId="2" borderId="20" xfId="164" applyNumberFormat="1" applyFont="1" applyFill="1" applyBorder="1" applyAlignment="1">
      <alignment horizontal="center" vertical="center"/>
    </xf>
    <xf numFmtId="0" fontId="76" fillId="9" borderId="20" xfId="183" applyFont="1" applyFill="1" applyBorder="1" applyAlignment="1">
      <alignment horizontal="center" vertical="center" wrapText="1"/>
    </xf>
    <xf numFmtId="0" fontId="77" fillId="9" borderId="20" xfId="183" applyFont="1" applyFill="1" applyBorder="1" applyAlignment="1">
      <alignment horizontal="center" vertical="center" wrapText="1"/>
    </xf>
    <xf numFmtId="14" fontId="77" fillId="9" borderId="20" xfId="183" applyNumberFormat="1" applyFont="1" applyFill="1" applyBorder="1" applyAlignment="1">
      <alignment horizontal="center" vertical="center" wrapText="1"/>
    </xf>
    <xf numFmtId="1" fontId="49" fillId="0" borderId="20" xfId="189" applyNumberFormat="1" applyFont="1" applyBorder="1" applyAlignment="1">
      <alignment horizontal="center" vertical="center"/>
    </xf>
    <xf numFmtId="0" fontId="49" fillId="20" borderId="20" xfId="0" applyFont="1" applyFill="1" applyBorder="1" applyAlignment="1" applyProtection="1">
      <alignment horizontal="center" vertical="center"/>
      <protection locked="0"/>
    </xf>
    <xf numFmtId="14" fontId="49" fillId="8" borderId="20" xfId="0" applyNumberFormat="1" applyFont="1" applyFill="1" applyBorder="1" applyAlignment="1" applyProtection="1">
      <alignment horizontal="center" vertical="center" wrapText="1"/>
      <protection locked="0"/>
    </xf>
    <xf numFmtId="0" fontId="49" fillId="20" borderId="20" xfId="0" applyFont="1" applyFill="1" applyBorder="1" applyAlignment="1" applyProtection="1">
      <alignment horizontal="center" vertical="center" wrapText="1"/>
      <protection locked="0"/>
    </xf>
    <xf numFmtId="0" fontId="69" fillId="21" borderId="20" xfId="0" applyFont="1" applyFill="1" applyBorder="1" applyAlignment="1" applyProtection="1">
      <alignment horizontal="center" vertical="center" wrapText="1"/>
      <protection locked="0"/>
    </xf>
    <xf numFmtId="0" fontId="69" fillId="24" borderId="20" xfId="0" applyFont="1" applyFill="1" applyBorder="1" applyAlignment="1" applyProtection="1">
      <alignment horizontal="center" vertical="center" wrapText="1"/>
      <protection locked="0"/>
    </xf>
    <xf numFmtId="14" fontId="69" fillId="24" borderId="20" xfId="0" applyNumberFormat="1" applyFont="1" applyFill="1" applyBorder="1" applyAlignment="1" applyProtection="1">
      <alignment horizontal="center" vertical="center" wrapText="1"/>
      <protection locked="0"/>
    </xf>
    <xf numFmtId="0" fontId="70" fillId="24" borderId="20" xfId="0" applyFont="1" applyFill="1" applyBorder="1" applyAlignment="1" applyProtection="1">
      <alignment horizontal="center" vertical="center" wrapText="1"/>
      <protection locked="0"/>
    </xf>
    <xf numFmtId="0" fontId="69" fillId="12" borderId="20" xfId="0" applyFont="1" applyFill="1" applyBorder="1" applyAlignment="1" applyProtection="1">
      <alignment horizontal="center" vertical="center" wrapText="1"/>
      <protection locked="0"/>
    </xf>
    <xf numFmtId="0" fontId="51" fillId="0" borderId="20" xfId="0" applyFont="1" applyBorder="1" applyAlignment="1">
      <alignment horizontal="center" vertical="center" wrapText="1"/>
    </xf>
    <xf numFmtId="14" fontId="51" fillId="0" borderId="20" xfId="0" applyNumberFormat="1" applyFont="1" applyBorder="1" applyAlignment="1">
      <alignment horizontal="center" vertical="center" wrapText="1"/>
    </xf>
    <xf numFmtId="9" fontId="51" fillId="2" borderId="20" xfId="188" applyNumberFormat="1" applyFont="1" applyFill="1" applyBorder="1" applyAlignment="1">
      <alignment horizontal="center" vertical="center"/>
    </xf>
    <xf numFmtId="10" fontId="49" fillId="2" borderId="20" xfId="56" applyNumberFormat="1" applyFont="1" applyFill="1" applyBorder="1" applyAlignment="1">
      <alignment horizontal="center" vertical="center"/>
    </xf>
    <xf numFmtId="0" fontId="59" fillId="0" borderId="20" xfId="0" applyFont="1" applyBorder="1" applyAlignment="1">
      <alignment horizontal="center" vertical="center" wrapText="1"/>
    </xf>
    <xf numFmtId="0" fontId="55" fillId="0" borderId="20" xfId="0" applyFont="1" applyBorder="1" applyAlignment="1">
      <alignment horizontal="center" vertical="center"/>
    </xf>
    <xf numFmtId="1" fontId="55" fillId="0" borderId="20" xfId="0" applyNumberFormat="1" applyFont="1" applyBorder="1" applyAlignment="1">
      <alignment horizontal="center" vertical="center"/>
    </xf>
    <xf numFmtId="0" fontId="69" fillId="7" borderId="20" xfId="188" applyFont="1" applyFill="1" applyBorder="1" applyAlignment="1">
      <alignment horizontal="center" vertical="center"/>
    </xf>
    <xf numFmtId="0" fontId="55" fillId="0" borderId="12" xfId="0" applyFont="1" applyBorder="1" applyAlignment="1">
      <alignment horizontal="center" vertical="center" wrapText="1"/>
    </xf>
    <xf numFmtId="9" fontId="69" fillId="21" borderId="12" xfId="0" applyNumberFormat="1" applyFont="1" applyFill="1" applyBorder="1" applyAlignment="1">
      <alignment horizontal="center" vertical="center" wrapText="1"/>
    </xf>
    <xf numFmtId="9" fontId="54" fillId="36" borderId="12" xfId="0" applyNumberFormat="1" applyFont="1" applyFill="1" applyBorder="1" applyAlignment="1">
      <alignment horizontal="center" vertical="center" wrapText="1"/>
    </xf>
    <xf numFmtId="10" fontId="69" fillId="12" borderId="20" xfId="0" applyNumberFormat="1" applyFont="1" applyFill="1" applyBorder="1" applyAlignment="1" applyProtection="1">
      <alignment horizontal="center" vertical="center" wrapText="1"/>
      <protection locked="0"/>
    </xf>
    <xf numFmtId="0" fontId="49" fillId="0" borderId="20" xfId="0" applyFont="1" applyBorder="1" applyAlignment="1" applyProtection="1">
      <alignment horizontal="center" vertical="center" wrapText="1"/>
      <protection locked="0"/>
    </xf>
    <xf numFmtId="0" fontId="69" fillId="21" borderId="20" xfId="174" applyFont="1" applyFill="1" applyBorder="1" applyAlignment="1" applyProtection="1">
      <alignment horizontal="center" vertical="center" wrapText="1"/>
      <protection locked="0"/>
    </xf>
    <xf numFmtId="0" fontId="54" fillId="0" borderId="20" xfId="1" applyFont="1" applyFill="1" applyBorder="1" applyAlignment="1" applyProtection="1">
      <alignment horizontal="center" vertical="center" wrapText="1"/>
      <protection locked="0"/>
    </xf>
    <xf numFmtId="0" fontId="49" fillId="0" borderId="20" xfId="166" applyFont="1" applyBorder="1" applyAlignment="1" applyProtection="1">
      <alignment horizontal="center" vertical="center"/>
      <protection locked="0"/>
    </xf>
    <xf numFmtId="0" fontId="69" fillId="21" borderId="20" xfId="166" applyFont="1" applyFill="1" applyBorder="1" applyAlignment="1" applyProtection="1">
      <alignment horizontal="center" vertical="center" wrapText="1"/>
      <protection locked="0"/>
    </xf>
    <xf numFmtId="0" fontId="69" fillId="24" borderId="20" xfId="166" applyFont="1" applyFill="1" applyBorder="1" applyAlignment="1" applyProtection="1">
      <alignment horizontal="center" vertical="center" wrapText="1"/>
      <protection locked="0"/>
    </xf>
    <xf numFmtId="0" fontId="69" fillId="12" borderId="20" xfId="166" applyFont="1" applyFill="1" applyBorder="1" applyAlignment="1" applyProtection="1">
      <alignment horizontal="center" vertical="center" wrapText="1"/>
      <protection locked="0"/>
    </xf>
    <xf numFmtId="1" fontId="55" fillId="0" borderId="20" xfId="166" applyNumberFormat="1" applyFont="1" applyBorder="1" applyAlignment="1">
      <alignment horizontal="center" vertical="center"/>
    </xf>
    <xf numFmtId="1" fontId="55" fillId="8" borderId="20" xfId="166" applyNumberFormat="1" applyFont="1" applyFill="1" applyBorder="1" applyAlignment="1">
      <alignment horizontal="center" vertical="center"/>
    </xf>
    <xf numFmtId="1" fontId="55" fillId="0" borderId="20" xfId="168" applyNumberFormat="1" applyFont="1" applyBorder="1" applyAlignment="1">
      <alignment horizontal="center" vertical="center"/>
    </xf>
    <xf numFmtId="166" fontId="54" fillId="8" borderId="20" xfId="173" applyNumberFormat="1" applyFont="1" applyFill="1" applyBorder="1" applyAlignment="1">
      <alignment horizontal="center" vertical="center" wrapText="1"/>
    </xf>
    <xf numFmtId="9" fontId="54" fillId="2" borderId="20" xfId="172" applyNumberFormat="1" applyFont="1" applyFill="1" applyBorder="1" applyAlignment="1">
      <alignment horizontal="center" vertical="center"/>
    </xf>
    <xf numFmtId="9" fontId="55" fillId="0" borderId="20" xfId="170" applyFont="1" applyFill="1" applyBorder="1" applyAlignment="1">
      <alignment horizontal="center" vertical="center"/>
    </xf>
    <xf numFmtId="9" fontId="54" fillId="0" borderId="20" xfId="166" applyNumberFormat="1" applyFont="1" applyBorder="1" applyAlignment="1" applyProtection="1">
      <alignment horizontal="center" vertical="center"/>
      <protection locked="0"/>
    </xf>
    <xf numFmtId="9" fontId="55" fillId="2" borderId="20" xfId="168" applyNumberFormat="1" applyFont="1" applyFill="1" applyBorder="1" applyAlignment="1">
      <alignment horizontal="center" vertical="center"/>
    </xf>
    <xf numFmtId="9" fontId="54" fillId="0" borderId="20" xfId="170" applyFont="1" applyBorder="1" applyAlignment="1">
      <alignment horizontal="center" vertical="center" wrapText="1"/>
    </xf>
    <xf numFmtId="9" fontId="49" fillId="2" borderId="20" xfId="168" applyNumberFormat="1" applyFont="1" applyFill="1" applyBorder="1" applyAlignment="1">
      <alignment horizontal="center" vertical="center"/>
    </xf>
    <xf numFmtId="10" fontId="49" fillId="2" borderId="20" xfId="168" applyNumberFormat="1" applyFont="1" applyFill="1" applyBorder="1" applyAlignment="1">
      <alignment horizontal="center" vertical="center"/>
    </xf>
    <xf numFmtId="9" fontId="51" fillId="0" borderId="0" xfId="170" applyFont="1" applyFill="1" applyBorder="1" applyAlignment="1">
      <alignment horizontal="center" vertical="center"/>
    </xf>
    <xf numFmtId="166" fontId="55" fillId="0" borderId="20" xfId="166" applyNumberFormat="1" applyFont="1" applyBorder="1" applyAlignment="1">
      <alignment horizontal="center" vertical="center"/>
    </xf>
    <xf numFmtId="10" fontId="55" fillId="2" borderId="20" xfId="168" applyNumberFormat="1" applyFont="1" applyFill="1" applyBorder="1" applyAlignment="1">
      <alignment horizontal="center" vertical="center"/>
    </xf>
    <xf numFmtId="0" fontId="54" fillId="0" borderId="20" xfId="20" applyNumberFormat="1" applyFont="1" applyFill="1" applyBorder="1" applyAlignment="1" applyProtection="1">
      <alignment horizontal="center" vertical="center" wrapText="1"/>
      <protection hidden="1"/>
    </xf>
    <xf numFmtId="9" fontId="54" fillId="0" borderId="20" xfId="170" applyFont="1" applyFill="1" applyBorder="1" applyAlignment="1">
      <alignment horizontal="center" vertical="center" wrapText="1"/>
    </xf>
    <xf numFmtId="0" fontId="74" fillId="30" borderId="20" xfId="166" applyFont="1" applyFill="1" applyBorder="1" applyAlignment="1" applyProtection="1">
      <alignment horizontal="center" vertical="center" wrapText="1"/>
      <protection locked="0"/>
    </xf>
    <xf numFmtId="0" fontId="74" fillId="31" borderId="20" xfId="166" applyFont="1" applyFill="1" applyBorder="1" applyAlignment="1" applyProtection="1">
      <alignment horizontal="center" vertical="center" wrapText="1"/>
      <protection locked="0"/>
    </xf>
    <xf numFmtId="0" fontId="74" fillId="32" borderId="20" xfId="166" applyFont="1" applyFill="1" applyBorder="1" applyAlignment="1" applyProtection="1">
      <alignment horizontal="center" vertical="center" wrapText="1"/>
      <protection locked="0"/>
    </xf>
    <xf numFmtId="1" fontId="55" fillId="0" borderId="20" xfId="174" applyNumberFormat="1" applyFont="1" applyBorder="1" applyAlignment="1">
      <alignment horizontal="center" vertical="center"/>
    </xf>
    <xf numFmtId="0" fontId="69" fillId="7" borderId="20" xfId="178" applyFont="1" applyFill="1" applyBorder="1" applyAlignment="1">
      <alignment horizontal="center" vertical="center"/>
    </xf>
    <xf numFmtId="9" fontId="49" fillId="2" borderId="20" xfId="177" applyNumberFormat="1" applyFont="1" applyFill="1" applyBorder="1" applyAlignment="1">
      <alignment horizontal="center" vertical="center"/>
    </xf>
    <xf numFmtId="1" fontId="60" fillId="0" borderId="18" xfId="174" applyNumberFormat="1" applyFont="1" applyBorder="1" applyAlignment="1">
      <alignment horizontal="center" vertical="center"/>
    </xf>
    <xf numFmtId="0" fontId="60" fillId="0" borderId="5" xfId="174" applyFont="1" applyBorder="1" applyAlignment="1">
      <alignment horizontal="center" vertical="center"/>
    </xf>
    <xf numFmtId="9" fontId="60" fillId="2" borderId="5" xfId="177" applyNumberFormat="1" applyFont="1" applyFill="1" applyBorder="1" applyAlignment="1">
      <alignment horizontal="center" vertical="center"/>
    </xf>
    <xf numFmtId="0" fontId="44" fillId="0" borderId="20" xfId="166" applyFont="1" applyBorder="1" applyAlignment="1" applyProtection="1">
      <alignment vertical="center"/>
      <protection locked="0"/>
    </xf>
    <xf numFmtId="0" fontId="65" fillId="27" borderId="20" xfId="166" applyFont="1" applyFill="1" applyBorder="1" applyAlignment="1" applyProtection="1">
      <alignment horizontal="centerContinuous" vertical="center"/>
      <protection locked="0"/>
    </xf>
    <xf numFmtId="0" fontId="65" fillId="28" borderId="20" xfId="166" applyFont="1" applyFill="1" applyBorder="1" applyAlignment="1" applyProtection="1">
      <alignment horizontal="centerContinuous" vertical="center"/>
      <protection locked="0"/>
    </xf>
    <xf numFmtId="0" fontId="65" fillId="29" borderId="20" xfId="166" applyFont="1" applyFill="1" applyBorder="1" applyAlignment="1" applyProtection="1">
      <alignment horizontal="centerContinuous" vertical="center"/>
      <protection locked="0"/>
    </xf>
    <xf numFmtId="0" fontId="67" fillId="30" borderId="20" xfId="166" applyFont="1" applyFill="1" applyBorder="1" applyAlignment="1" applyProtection="1">
      <alignment horizontal="center" vertical="center" wrapText="1"/>
      <protection locked="0"/>
    </xf>
    <xf numFmtId="0" fontId="67" fillId="32" borderId="20" xfId="166" applyFont="1" applyFill="1" applyBorder="1" applyAlignment="1" applyProtection="1">
      <alignment horizontal="center" vertical="center" wrapText="1"/>
      <protection locked="0"/>
    </xf>
    <xf numFmtId="0" fontId="79" fillId="7" borderId="5" xfId="178" applyFont="1" applyFill="1" applyBorder="1" applyAlignment="1">
      <alignment horizontal="centerContinuous" vertical="center"/>
    </xf>
    <xf numFmtId="0" fontId="79" fillId="21" borderId="4" xfId="174" applyFont="1" applyFill="1" applyBorder="1" applyAlignment="1" applyProtection="1">
      <alignment horizontal="center" vertical="center" wrapText="1"/>
      <protection locked="0"/>
    </xf>
    <xf numFmtId="0" fontId="49" fillId="0" borderId="20" xfId="166" applyFont="1" applyBorder="1" applyAlignment="1" applyProtection="1">
      <alignment vertical="center" wrapText="1"/>
      <protection locked="0"/>
    </xf>
    <xf numFmtId="0" fontId="49" fillId="27" borderId="20" xfId="166" applyFont="1" applyFill="1" applyBorder="1" applyAlignment="1" applyProtection="1">
      <alignment horizontal="centerContinuous" vertical="center" wrapText="1"/>
      <protection locked="0"/>
    </xf>
    <xf numFmtId="0" fontId="49" fillId="28" borderId="20" xfId="166" applyFont="1" applyFill="1" applyBorder="1" applyAlignment="1" applyProtection="1">
      <alignment horizontal="centerContinuous" vertical="center" wrapText="1"/>
      <protection locked="0"/>
    </xf>
    <xf numFmtId="0" fontId="49" fillId="29" borderId="20" xfId="166" applyFont="1" applyFill="1" applyBorder="1" applyAlignment="1" applyProtection="1">
      <alignment horizontal="centerContinuous" vertical="center" wrapText="1"/>
      <protection locked="0"/>
    </xf>
    <xf numFmtId="1" fontId="49" fillId="8" borderId="20" xfId="174" applyNumberFormat="1" applyFont="1" applyFill="1" applyBorder="1" applyAlignment="1">
      <alignment horizontal="center" vertical="center" wrapText="1"/>
    </xf>
    <xf numFmtId="1" fontId="49" fillId="0" borderId="20" xfId="177" applyNumberFormat="1" applyFont="1" applyBorder="1" applyAlignment="1">
      <alignment horizontal="center" vertical="center" wrapText="1"/>
    </xf>
    <xf numFmtId="9" fontId="51" fillId="2" borderId="20" xfId="178" applyNumberFormat="1" applyFont="1" applyFill="1" applyBorder="1" applyAlignment="1">
      <alignment horizontal="center" vertical="center" wrapText="1"/>
    </xf>
    <xf numFmtId="9" fontId="49" fillId="0" borderId="20" xfId="179" applyFont="1" applyBorder="1" applyAlignment="1">
      <alignment horizontal="center" vertical="center" wrapText="1"/>
    </xf>
    <xf numFmtId="0" fontId="69" fillId="21" borderId="12" xfId="174" applyFont="1" applyFill="1" applyBorder="1" applyAlignment="1" applyProtection="1">
      <alignment horizontal="center" vertical="center" wrapText="1"/>
      <protection locked="0"/>
    </xf>
    <xf numFmtId="1" fontId="55" fillId="0" borderId="12" xfId="174" applyNumberFormat="1" applyFont="1" applyBorder="1" applyAlignment="1">
      <alignment horizontal="center" vertical="center" wrapText="1"/>
    </xf>
    <xf numFmtId="9" fontId="51" fillId="8" borderId="12" xfId="4" applyNumberFormat="1" applyFont="1" applyFill="1" applyBorder="1" applyAlignment="1">
      <alignment horizontal="center" vertical="center" wrapText="1"/>
    </xf>
    <xf numFmtId="0" fontId="69" fillId="7" borderId="12" xfId="178" applyFont="1" applyFill="1" applyBorder="1" applyAlignment="1">
      <alignment horizontal="centerContinuous" vertical="center" wrapText="1"/>
    </xf>
    <xf numFmtId="9" fontId="49" fillId="2" borderId="12" xfId="177" applyNumberFormat="1" applyFont="1" applyFill="1" applyBorder="1" applyAlignment="1">
      <alignment horizontal="center" vertical="center" wrapText="1"/>
    </xf>
    <xf numFmtId="0" fontId="0" fillId="0" borderId="0" xfId="0" applyAlignment="1">
      <alignment wrapText="1"/>
    </xf>
    <xf numFmtId="9" fontId="0" fillId="0" borderId="0" xfId="0" applyNumberFormat="1"/>
    <xf numFmtId="0" fontId="82" fillId="0" borderId="0" xfId="0" applyFont="1"/>
    <xf numFmtId="0" fontId="69" fillId="21" borderId="23" xfId="0" applyFont="1" applyFill="1" applyBorder="1" applyAlignment="1" applyProtection="1">
      <alignment horizontal="center" vertical="center" wrapText="1"/>
      <protection locked="0"/>
    </xf>
    <xf numFmtId="0" fontId="69" fillId="24" borderId="23" xfId="0" applyFont="1" applyFill="1" applyBorder="1" applyAlignment="1" applyProtection="1">
      <alignment horizontal="center" vertical="center" wrapText="1"/>
      <protection locked="0"/>
    </xf>
    <xf numFmtId="0" fontId="69" fillId="21" borderId="15" xfId="0" applyFont="1" applyFill="1" applyBorder="1" applyAlignment="1" applyProtection="1">
      <alignment horizontal="center" vertical="center" wrapText="1"/>
      <protection locked="0"/>
    </xf>
    <xf numFmtId="0" fontId="69" fillId="24" borderId="17" xfId="0" applyFont="1" applyFill="1" applyBorder="1" applyAlignment="1" applyProtection="1">
      <alignment horizontal="center" vertical="center" wrapText="1"/>
      <protection locked="0"/>
    </xf>
    <xf numFmtId="0" fontId="69" fillId="24" borderId="30" xfId="0" applyFont="1" applyFill="1" applyBorder="1" applyAlignment="1" applyProtection="1">
      <alignment horizontal="center" vertical="center" wrapText="1"/>
      <protection locked="0"/>
    </xf>
    <xf numFmtId="0" fontId="69" fillId="21" borderId="17" xfId="0" applyFont="1" applyFill="1" applyBorder="1" applyAlignment="1" applyProtection="1">
      <alignment horizontal="center" vertical="center" wrapText="1"/>
      <protection locked="0"/>
    </xf>
    <xf numFmtId="1" fontId="55" fillId="8" borderId="28" xfId="0" applyNumberFormat="1" applyFont="1" applyFill="1" applyBorder="1" applyAlignment="1">
      <alignment horizontal="center" vertical="center" wrapText="1"/>
    </xf>
    <xf numFmtId="1" fontId="55" fillId="0" borderId="28" xfId="56" applyNumberFormat="1" applyFont="1" applyBorder="1" applyAlignment="1">
      <alignment horizontal="center" vertical="center" wrapText="1"/>
    </xf>
    <xf numFmtId="9" fontId="54" fillId="2" borderId="28" xfId="188" applyNumberFormat="1" applyFont="1" applyFill="1" applyBorder="1" applyAlignment="1">
      <alignment horizontal="center" vertical="center" wrapText="1"/>
    </xf>
    <xf numFmtId="0" fontId="69" fillId="12" borderId="23" xfId="0" applyFont="1" applyFill="1" applyBorder="1" applyAlignment="1" applyProtection="1">
      <alignment horizontal="center" vertical="center" wrapText="1"/>
      <protection locked="0"/>
    </xf>
    <xf numFmtId="166" fontId="55" fillId="0" borderId="12" xfId="0" applyNumberFormat="1" applyFont="1" applyBorder="1" applyAlignment="1">
      <alignment horizontal="center" vertical="center" wrapText="1"/>
    </xf>
    <xf numFmtId="9" fontId="51" fillId="2" borderId="12" xfId="188" applyNumberFormat="1" applyFont="1" applyFill="1" applyBorder="1" applyAlignment="1">
      <alignment horizontal="center" vertical="center" wrapText="1"/>
    </xf>
    <xf numFmtId="10" fontId="49" fillId="2" borderId="12" xfId="56" applyNumberFormat="1" applyFont="1" applyFill="1" applyBorder="1" applyAlignment="1">
      <alignment horizontal="center" vertical="center" wrapText="1"/>
    </xf>
    <xf numFmtId="0" fontId="69" fillId="21" borderId="30" xfId="0" applyFont="1" applyFill="1" applyBorder="1" applyAlignment="1" applyProtection="1">
      <alignment horizontal="center" vertical="center" wrapText="1"/>
      <protection locked="0"/>
    </xf>
    <xf numFmtId="0" fontId="59" fillId="26" borderId="20" xfId="0" applyFont="1" applyFill="1" applyBorder="1" applyAlignment="1">
      <alignment horizontal="center" vertical="center" wrapText="1"/>
    </xf>
    <xf numFmtId="0" fontId="59" fillId="0" borderId="20" xfId="0" applyFont="1" applyBorder="1" applyAlignment="1">
      <alignment horizontal="center" vertical="center"/>
    </xf>
    <xf numFmtId="0" fontId="59" fillId="0" borderId="20" xfId="4" applyFont="1" applyBorder="1" applyAlignment="1">
      <alignment horizontal="center" vertical="center" wrapText="1"/>
    </xf>
    <xf numFmtId="0" fontId="59" fillId="8" borderId="20" xfId="4" applyFont="1" applyFill="1" applyBorder="1" applyAlignment="1">
      <alignment horizontal="center" vertical="center" wrapText="1"/>
    </xf>
    <xf numFmtId="0" fontId="59" fillId="8" borderId="20" xfId="183" applyFont="1" applyFill="1" applyBorder="1" applyAlignment="1">
      <alignment horizontal="center" vertical="center" wrapText="1"/>
    </xf>
    <xf numFmtId="0" fontId="59" fillId="0" borderId="20" xfId="183" applyFont="1" applyBorder="1" applyAlignment="1">
      <alignment horizontal="center" vertical="center" wrapText="1"/>
    </xf>
    <xf numFmtId="0" fontId="59" fillId="0" borderId="20" xfId="183" applyFont="1" applyBorder="1" applyAlignment="1">
      <alignment horizontal="left" vertical="center" wrapText="1"/>
    </xf>
    <xf numFmtId="0" fontId="59" fillId="0" borderId="20" xfId="4" applyFont="1" applyBorder="1" applyAlignment="1" applyProtection="1">
      <alignment horizontal="center" vertical="center" wrapText="1"/>
      <protection locked="0"/>
    </xf>
    <xf numFmtId="46" fontId="59" fillId="0" borderId="20" xfId="183" applyNumberFormat="1" applyFont="1" applyBorder="1" applyAlignment="1">
      <alignment horizontal="center" vertical="center" wrapText="1"/>
    </xf>
    <xf numFmtId="0" fontId="59" fillId="0" borderId="20" xfId="158" applyFont="1" applyBorder="1" applyAlignment="1">
      <alignment horizontal="center" vertical="center" wrapText="1"/>
    </xf>
    <xf numFmtId="14" fontId="59" fillId="0" borderId="20" xfId="183" applyNumberFormat="1" applyFont="1" applyBorder="1" applyAlignment="1">
      <alignment horizontal="center" vertical="center" wrapText="1"/>
    </xf>
    <xf numFmtId="0" fontId="59" fillId="8" borderId="20" xfId="0" applyFont="1" applyFill="1" applyBorder="1" applyAlignment="1">
      <alignment horizontal="center" vertical="center" wrapText="1"/>
    </xf>
    <xf numFmtId="0" fontId="59" fillId="8" borderId="20" xfId="0" applyFont="1" applyFill="1" applyBorder="1" applyAlignment="1">
      <alignment horizontal="center" vertical="center"/>
    </xf>
    <xf numFmtId="46" fontId="59" fillId="0" borderId="20" xfId="0" applyNumberFormat="1" applyFont="1" applyBorder="1" applyAlignment="1">
      <alignment horizontal="center" vertical="center" wrapText="1"/>
    </xf>
    <xf numFmtId="0" fontId="38" fillId="8" borderId="21" xfId="0" applyFont="1" applyFill="1" applyBorder="1" applyAlignment="1">
      <alignment horizontal="center" vertical="center" wrapText="1"/>
    </xf>
    <xf numFmtId="9" fontId="55" fillId="0" borderId="28" xfId="187" applyFont="1" applyBorder="1" applyAlignment="1">
      <alignment horizontal="center" vertical="center" wrapText="1"/>
    </xf>
    <xf numFmtId="9" fontId="51" fillId="0" borderId="0" xfId="187" applyFont="1" applyAlignment="1">
      <alignment horizontal="center" vertical="center" wrapText="1"/>
    </xf>
    <xf numFmtId="0" fontId="63" fillId="8" borderId="22" xfId="0" applyFont="1" applyFill="1" applyBorder="1" applyAlignment="1">
      <alignment horizontal="center" vertical="center"/>
    </xf>
    <xf numFmtId="0" fontId="59" fillId="8" borderId="20" xfId="4" applyFont="1" applyFill="1" applyBorder="1" applyAlignment="1">
      <alignment horizontal="left" vertical="center" wrapText="1"/>
    </xf>
    <xf numFmtId="0" fontId="49" fillId="39" borderId="51" xfId="0" applyFont="1" applyFill="1" applyBorder="1" applyAlignment="1">
      <alignment horizontal="center"/>
    </xf>
    <xf numFmtId="0" fontId="49" fillId="39" borderId="52" xfId="0" applyFont="1" applyFill="1" applyBorder="1" applyAlignment="1">
      <alignment horizontal="center"/>
    </xf>
    <xf numFmtId="0" fontId="0" fillId="0" borderId="0" xfId="0" applyAlignment="1">
      <alignment vertical="center"/>
    </xf>
    <xf numFmtId="166" fontId="49" fillId="0" borderId="20" xfId="174" applyNumberFormat="1" applyFont="1" applyBorder="1" applyAlignment="1">
      <alignment horizontal="center" vertical="center" wrapText="1"/>
    </xf>
    <xf numFmtId="0" fontId="49" fillId="0" borderId="20" xfId="0" applyFont="1" applyBorder="1" applyAlignment="1" applyProtection="1">
      <alignment horizontal="center" vertical="center"/>
      <protection locked="0"/>
    </xf>
    <xf numFmtId="10" fontId="55" fillId="33" borderId="12" xfId="0" applyNumberFormat="1" applyFont="1" applyFill="1" applyBorder="1" applyAlignment="1">
      <alignment horizontal="center" vertical="center" wrapText="1"/>
    </xf>
    <xf numFmtId="0" fontId="51" fillId="0" borderId="28" xfId="0" applyFont="1" applyBorder="1" applyAlignment="1">
      <alignment horizontal="center" vertical="center" wrapText="1"/>
    </xf>
    <xf numFmtId="0" fontId="88" fillId="26" borderId="20" xfId="0" applyFont="1" applyFill="1" applyBorder="1" applyAlignment="1">
      <alignment vertical="center" wrapText="1"/>
    </xf>
    <xf numFmtId="0" fontId="88" fillId="26" borderId="21" xfId="0" applyFont="1" applyFill="1" applyBorder="1" applyAlignment="1">
      <alignment vertical="center" wrapText="1"/>
    </xf>
    <xf numFmtId="0" fontId="88" fillId="26" borderId="12" xfId="0" applyFont="1" applyFill="1" applyBorder="1" applyAlignment="1">
      <alignment vertical="center" wrapText="1"/>
    </xf>
    <xf numFmtId="0" fontId="88" fillId="26" borderId="9" xfId="0" applyFont="1" applyFill="1" applyBorder="1" applyAlignment="1">
      <alignment vertical="center" wrapText="1"/>
    </xf>
    <xf numFmtId="0" fontId="38" fillId="0" borderId="20" xfId="0" applyFont="1" applyBorder="1" applyAlignment="1">
      <alignment horizontal="center" vertical="center" wrapText="1"/>
    </xf>
    <xf numFmtId="0" fontId="63" fillId="8" borderId="57" xfId="0" applyFont="1" applyFill="1" applyBorder="1" applyAlignment="1">
      <alignment horizontal="center" vertical="center"/>
    </xf>
    <xf numFmtId="0" fontId="63" fillId="8" borderId="60" xfId="0" applyFont="1" applyFill="1" applyBorder="1" applyAlignment="1">
      <alignment horizontal="center" vertical="center"/>
    </xf>
    <xf numFmtId="9" fontId="51" fillId="3" borderId="5" xfId="4" applyNumberFormat="1" applyFont="1" applyFill="1" applyBorder="1" applyAlignment="1">
      <alignment horizontal="center" vertical="center" wrapText="1"/>
    </xf>
    <xf numFmtId="0" fontId="69" fillId="12" borderId="20" xfId="0" applyFont="1" applyFill="1" applyBorder="1" applyAlignment="1" applyProtection="1">
      <alignment horizontal="center" vertical="center"/>
      <protection locked="0"/>
    </xf>
    <xf numFmtId="0" fontId="89" fillId="0" borderId="0" xfId="0" applyFont="1"/>
    <xf numFmtId="0" fontId="51" fillId="8" borderId="28" xfId="1" applyFont="1" applyFill="1" applyBorder="1" applyAlignment="1" applyProtection="1">
      <alignment horizontal="center" vertical="center" wrapText="1"/>
      <protection locked="0"/>
    </xf>
    <xf numFmtId="168" fontId="0" fillId="0" borderId="0" xfId="0" applyNumberFormat="1" applyAlignment="1">
      <alignment horizontal="center" vertical="center"/>
    </xf>
    <xf numFmtId="9" fontId="49" fillId="2" borderId="20" xfId="56" applyNumberFormat="1" applyFont="1" applyFill="1" applyBorder="1" applyAlignment="1">
      <alignment horizontal="center" vertical="center"/>
    </xf>
    <xf numFmtId="9" fontId="59" fillId="0" borderId="20" xfId="0" applyNumberFormat="1" applyFont="1" applyBorder="1" applyAlignment="1">
      <alignment horizontal="center" vertical="center" wrapText="1"/>
    </xf>
    <xf numFmtId="14" fontId="59" fillId="0" borderId="20" xfId="0" applyNumberFormat="1" applyFont="1" applyBorder="1" applyAlignment="1">
      <alignment horizontal="center" vertical="center" wrapText="1"/>
    </xf>
    <xf numFmtId="0" fontId="82" fillId="0" borderId="0" xfId="0" applyFont="1" applyAlignment="1">
      <alignment horizontal="center" vertical="center"/>
    </xf>
    <xf numFmtId="9" fontId="59" fillId="8" borderId="20" xfId="4" applyNumberFormat="1" applyFont="1" applyFill="1" applyBorder="1" applyAlignment="1">
      <alignment horizontal="center" vertical="center" wrapText="1"/>
    </xf>
    <xf numFmtId="0" fontId="59" fillId="0" borderId="20" xfId="1" applyFont="1" applyFill="1" applyBorder="1" applyAlignment="1">
      <alignment horizontal="center" vertical="center" wrapText="1"/>
    </xf>
    <xf numFmtId="9" fontId="59" fillId="2" borderId="20" xfId="178" applyNumberFormat="1" applyFont="1" applyFill="1" applyBorder="1" applyAlignment="1">
      <alignment horizontal="center" vertical="center" wrapText="1"/>
    </xf>
    <xf numFmtId="9" fontId="59" fillId="2" borderId="20" xfId="188" applyNumberFormat="1" applyFont="1" applyFill="1" applyBorder="1" applyAlignment="1">
      <alignment horizontal="center" vertical="center"/>
    </xf>
    <xf numFmtId="0" fontId="63" fillId="26" borderId="61" xfId="0" applyFont="1" applyFill="1" applyBorder="1" applyAlignment="1">
      <alignment vertical="center" wrapText="1"/>
    </xf>
    <xf numFmtId="9" fontId="59" fillId="0" borderId="20" xfId="0" applyNumberFormat="1" applyFont="1" applyBorder="1" applyAlignment="1" applyProtection="1">
      <alignment horizontal="center" vertical="center"/>
      <protection locked="0"/>
    </xf>
    <xf numFmtId="9" fontId="59" fillId="0" borderId="20" xfId="187" applyFont="1" applyBorder="1" applyAlignment="1">
      <alignment vertical="center" wrapText="1"/>
    </xf>
    <xf numFmtId="0" fontId="63" fillId="0" borderId="5" xfId="0" applyFont="1" applyBorder="1" applyAlignment="1">
      <alignment vertical="center" wrapText="1"/>
    </xf>
    <xf numFmtId="0" fontId="63" fillId="0" borderId="62" xfId="0" applyFont="1" applyBorder="1" applyAlignment="1">
      <alignment vertical="center" wrapText="1"/>
    </xf>
    <xf numFmtId="9" fontId="59" fillId="26" borderId="20" xfId="0" applyNumberFormat="1" applyFont="1" applyFill="1" applyBorder="1" applyAlignment="1">
      <alignment horizontal="center" vertical="center" wrapText="1"/>
    </xf>
    <xf numFmtId="0" fontId="63" fillId="0" borderId="63" xfId="0" applyFont="1" applyBorder="1" applyAlignment="1">
      <alignment vertical="center" wrapText="1"/>
    </xf>
    <xf numFmtId="0" fontId="59" fillId="0" borderId="0" xfId="0" applyFont="1" applyAlignment="1">
      <alignment wrapText="1"/>
    </xf>
    <xf numFmtId="9" fontId="59" fillId="2" borderId="28" xfId="188" applyNumberFormat="1" applyFont="1" applyFill="1" applyBorder="1" applyAlignment="1">
      <alignment horizontal="center" vertical="center" wrapText="1"/>
    </xf>
    <xf numFmtId="0" fontId="69" fillId="30" borderId="20" xfId="166" applyFont="1" applyFill="1" applyBorder="1" applyAlignment="1" applyProtection="1">
      <alignment horizontal="center" vertical="center" wrapText="1"/>
      <protection locked="0"/>
    </xf>
    <xf numFmtId="0" fontId="69" fillId="31" borderId="20" xfId="166" applyFont="1" applyFill="1" applyBorder="1" applyAlignment="1" applyProtection="1">
      <alignment horizontal="center" vertical="center" wrapText="1"/>
      <protection locked="0"/>
    </xf>
    <xf numFmtId="0" fontId="69" fillId="32" borderId="20" xfId="166" applyFont="1" applyFill="1" applyBorder="1" applyAlignment="1" applyProtection="1">
      <alignment horizontal="center" vertical="center" wrapText="1"/>
      <protection locked="0"/>
    </xf>
    <xf numFmtId="0" fontId="70" fillId="0" borderId="0" xfId="0" applyFont="1" applyAlignment="1">
      <alignment wrapText="1"/>
    </xf>
    <xf numFmtId="0" fontId="59" fillId="0" borderId="20" xfId="1" applyFont="1" applyFill="1" applyBorder="1" applyAlignment="1" applyProtection="1">
      <alignment horizontal="center" vertical="center" wrapText="1"/>
      <protection locked="0"/>
    </xf>
    <xf numFmtId="9" fontId="59" fillId="0" borderId="28" xfId="0" applyNumberFormat="1" applyFont="1" applyBorder="1" applyAlignment="1" applyProtection="1">
      <alignment horizontal="center" vertical="center" wrapText="1"/>
      <protection locked="0"/>
    </xf>
    <xf numFmtId="1" fontId="81" fillId="8" borderId="28" xfId="0" applyNumberFormat="1" applyFont="1" applyFill="1" applyBorder="1" applyAlignment="1">
      <alignment horizontal="center" vertical="center" wrapText="1"/>
    </xf>
    <xf numFmtId="1" fontId="81" fillId="0" borderId="28" xfId="56" applyNumberFormat="1" applyFont="1" applyBorder="1" applyAlignment="1">
      <alignment horizontal="center" vertical="center" wrapText="1"/>
    </xf>
    <xf numFmtId="9" fontId="81" fillId="0" borderId="28" xfId="187" applyFont="1" applyBorder="1" applyAlignment="1">
      <alignment horizontal="center" vertical="center" wrapText="1"/>
    </xf>
    <xf numFmtId="10" fontId="81" fillId="2" borderId="34" xfId="56" applyNumberFormat="1" applyFont="1" applyFill="1" applyBorder="1" applyAlignment="1">
      <alignment horizontal="center" vertical="center" wrapText="1"/>
    </xf>
    <xf numFmtId="0" fontId="59" fillId="0" borderId="0" xfId="188" applyFont="1" applyAlignment="1">
      <alignment horizontal="center" vertical="center"/>
    </xf>
    <xf numFmtId="0" fontId="59" fillId="8" borderId="20" xfId="158" applyFont="1" applyFill="1" applyBorder="1" applyAlignment="1">
      <alignment horizontal="center" vertical="center" wrapText="1"/>
    </xf>
    <xf numFmtId="0" fontId="59" fillId="8" borderId="0" xfId="0" applyFont="1" applyFill="1" applyAlignment="1">
      <alignment horizontal="center" vertical="center"/>
    </xf>
    <xf numFmtId="0" fontId="88" fillId="0" borderId="21" xfId="0" applyFont="1" applyBorder="1" applyAlignment="1">
      <alignment vertical="center" wrapText="1"/>
    </xf>
    <xf numFmtId="0" fontId="88" fillId="0" borderId="9" xfId="0" applyFont="1" applyBorder="1" applyAlignment="1">
      <alignment vertical="center" wrapText="1"/>
    </xf>
    <xf numFmtId="0" fontId="59" fillId="0" borderId="20" xfId="4" applyFont="1" applyBorder="1" applyAlignment="1" applyProtection="1">
      <alignment horizontal="center" vertical="center"/>
      <protection locked="0"/>
    </xf>
    <xf numFmtId="14" fontId="59" fillId="0" borderId="20" xfId="4" applyNumberFormat="1" applyFont="1" applyBorder="1" applyAlignment="1" applyProtection="1">
      <alignment horizontal="center" vertical="center" wrapText="1"/>
      <protection locked="0"/>
    </xf>
    <xf numFmtId="14" fontId="59" fillId="0" borderId="20" xfId="4" applyNumberFormat="1" applyFont="1" applyBorder="1" applyAlignment="1" applyProtection="1">
      <alignment horizontal="center" vertical="center"/>
      <protection locked="0"/>
    </xf>
    <xf numFmtId="0" fontId="59" fillId="0" borderId="20" xfId="4" applyFont="1" applyBorder="1" applyAlignment="1">
      <alignment horizontal="center" vertical="center"/>
    </xf>
    <xf numFmtId="9" fontId="59" fillId="0" borderId="20" xfId="4" applyNumberFormat="1" applyFont="1" applyBorder="1" applyAlignment="1" applyProtection="1">
      <alignment horizontal="center" vertical="center"/>
      <protection locked="0"/>
    </xf>
    <xf numFmtId="9" fontId="59" fillId="0" borderId="20" xfId="0" applyNumberFormat="1" applyFont="1" applyBorder="1" applyAlignment="1">
      <alignment horizontal="center" vertical="center"/>
    </xf>
    <xf numFmtId="1" fontId="59" fillId="0" borderId="20" xfId="0" applyNumberFormat="1" applyFont="1" applyBorder="1" applyAlignment="1">
      <alignment horizontal="center" vertical="center" wrapText="1"/>
    </xf>
    <xf numFmtId="0" fontId="59" fillId="0" borderId="20" xfId="0" applyFont="1" applyBorder="1" applyAlignment="1" applyProtection="1">
      <alignment horizontal="center" vertical="center" wrapText="1"/>
      <protection locked="0"/>
    </xf>
    <xf numFmtId="14" fontId="59" fillId="0" borderId="20" xfId="0" applyNumberFormat="1" applyFont="1" applyBorder="1" applyAlignment="1">
      <alignment horizontal="center" vertical="center"/>
    </xf>
    <xf numFmtId="0" fontId="59" fillId="8" borderId="20" xfId="0" applyFont="1" applyFill="1" applyBorder="1" applyAlignment="1">
      <alignment vertical="center" wrapText="1"/>
    </xf>
    <xf numFmtId="0" fontId="59" fillId="0" borderId="20" xfId="174" applyFont="1" applyBorder="1" applyAlignment="1" applyProtection="1">
      <alignment horizontal="center" vertical="center" wrapText="1"/>
      <protection locked="0"/>
    </xf>
    <xf numFmtId="0" fontId="59" fillId="0" borderId="22" xfId="1" applyFont="1" applyFill="1" applyBorder="1" applyAlignment="1" applyProtection="1">
      <alignment horizontal="center" vertical="center" wrapText="1"/>
      <protection locked="0"/>
    </xf>
    <xf numFmtId="0" fontId="59" fillId="0" borderId="21" xfId="0" applyFont="1" applyBorder="1" applyAlignment="1">
      <alignment horizontal="center" vertical="center" wrapText="1"/>
    </xf>
    <xf numFmtId="165" fontId="59" fillId="0" borderId="20" xfId="84" applyNumberFormat="1" applyFont="1" applyBorder="1" applyAlignment="1">
      <alignment horizontal="center" vertical="center" wrapText="1"/>
    </xf>
    <xf numFmtId="9" fontId="59" fillId="0" borderId="20" xfId="4" applyNumberFormat="1" applyFont="1" applyBorder="1" applyAlignment="1">
      <alignment horizontal="center" vertical="center" wrapText="1"/>
    </xf>
    <xf numFmtId="1" fontId="49" fillId="0" borderId="20" xfId="174" applyNumberFormat="1" applyFont="1" applyBorder="1" applyAlignment="1">
      <alignment horizontal="center" vertical="center" wrapText="1"/>
    </xf>
    <xf numFmtId="0" fontId="54" fillId="0" borderId="20" xfId="4" applyFont="1" applyBorder="1" applyAlignment="1">
      <alignment horizontal="center" vertical="center" wrapText="1"/>
    </xf>
    <xf numFmtId="1" fontId="54" fillId="0" borderId="20" xfId="173" applyNumberFormat="1" applyFont="1" applyBorder="1" applyAlignment="1">
      <alignment horizontal="center" vertical="center" wrapText="1"/>
    </xf>
    <xf numFmtId="0" fontId="54" fillId="0" borderId="20" xfId="166" applyFont="1" applyBorder="1" applyAlignment="1" applyProtection="1">
      <alignment horizontal="center" vertical="center" wrapText="1"/>
      <protection locked="0"/>
    </xf>
    <xf numFmtId="165" fontId="54" fillId="0" borderId="20" xfId="4" applyNumberFormat="1" applyFont="1" applyBorder="1" applyAlignment="1">
      <alignment horizontal="center" vertical="center" wrapText="1"/>
    </xf>
    <xf numFmtId="0" fontId="54" fillId="0" borderId="20" xfId="4" applyFont="1" applyBorder="1" applyAlignment="1" applyProtection="1">
      <alignment horizontal="center" vertical="center" wrapText="1"/>
      <protection locked="0"/>
    </xf>
    <xf numFmtId="49" fontId="54" fillId="0" borderId="20" xfId="166" applyNumberFormat="1" applyFont="1" applyBorder="1" applyAlignment="1" applyProtection="1">
      <alignment horizontal="center" vertical="center" wrapText="1"/>
      <protection locked="0"/>
    </xf>
    <xf numFmtId="0" fontId="54" fillId="0" borderId="20" xfId="173" applyFont="1" applyBorder="1" applyAlignment="1">
      <alignment horizontal="center" vertical="center" wrapText="1"/>
    </xf>
    <xf numFmtId="0" fontId="54" fillId="0" borderId="20" xfId="166" applyFont="1" applyBorder="1" applyAlignment="1">
      <alignment horizontal="center" vertical="center" wrapText="1"/>
    </xf>
    <xf numFmtId="0" fontId="59" fillId="0" borderId="20" xfId="185" applyFont="1" applyBorder="1" applyAlignment="1">
      <alignment horizontal="center" vertical="center" wrapText="1"/>
    </xf>
    <xf numFmtId="165" fontId="59" fillId="0" borderId="20" xfId="185" applyNumberFormat="1" applyFont="1" applyBorder="1" applyAlignment="1">
      <alignment horizontal="center" vertical="center" wrapText="1"/>
    </xf>
    <xf numFmtId="9" fontId="59" fillId="0" borderId="20" xfId="1" applyNumberFormat="1" applyFont="1" applyFill="1" applyBorder="1" applyAlignment="1">
      <alignment horizontal="center" vertical="center" wrapText="1"/>
    </xf>
    <xf numFmtId="1" fontId="59" fillId="0" borderId="20" xfId="185" applyNumberFormat="1" applyFont="1" applyBorder="1" applyAlignment="1">
      <alignment horizontal="center" vertical="center" wrapText="1"/>
    </xf>
    <xf numFmtId="9" fontId="59" fillId="0" borderId="20" xfId="185" applyNumberFormat="1" applyFont="1" applyBorder="1" applyAlignment="1">
      <alignment horizontal="center" vertical="center" wrapText="1"/>
    </xf>
    <xf numFmtId="0" fontId="59" fillId="0" borderId="20" xfId="84" applyFont="1" applyBorder="1" applyAlignment="1">
      <alignment horizontal="center" vertical="center" wrapText="1"/>
    </xf>
    <xf numFmtId="1" fontId="59" fillId="0" borderId="20" xfId="84" applyNumberFormat="1" applyFont="1" applyBorder="1" applyAlignment="1">
      <alignment horizontal="center" vertical="center" wrapText="1"/>
    </xf>
    <xf numFmtId="9" fontId="59" fillId="0" borderId="20" xfId="84" applyNumberFormat="1" applyFont="1" applyBorder="1" applyAlignment="1">
      <alignment horizontal="center" vertical="center" wrapText="1"/>
    </xf>
    <xf numFmtId="0" fontId="80" fillId="0" borderId="5" xfId="0" applyFont="1" applyBorder="1" applyAlignment="1">
      <alignment horizontal="center" vertical="center" wrapText="1"/>
    </xf>
    <xf numFmtId="9" fontId="80" fillId="0" borderId="5" xfId="0" applyNumberFormat="1" applyFont="1" applyBorder="1" applyAlignment="1">
      <alignment horizontal="center" vertical="center" wrapText="1"/>
    </xf>
    <xf numFmtId="0" fontId="80" fillId="0" borderId="7" xfId="0" applyFont="1" applyBorder="1" applyAlignment="1">
      <alignment horizontal="center" vertical="center" wrapText="1"/>
    </xf>
    <xf numFmtId="14" fontId="80" fillId="0" borderId="7" xfId="0" applyNumberFormat="1" applyFont="1" applyBorder="1" applyAlignment="1">
      <alignment horizontal="center" vertical="center" wrapText="1"/>
    </xf>
    <xf numFmtId="0" fontId="59" fillId="0" borderId="31" xfId="1" applyFont="1" applyFill="1" applyBorder="1" applyAlignment="1" applyProtection="1">
      <alignment horizontal="center" vertical="center" wrapText="1"/>
      <protection locked="0"/>
    </xf>
    <xf numFmtId="0" fontId="80" fillId="0" borderId="1" xfId="0" applyFont="1" applyBorder="1" applyAlignment="1">
      <alignment horizontal="center" vertical="center" wrapText="1"/>
    </xf>
    <xf numFmtId="0" fontId="80" fillId="0" borderId="2" xfId="0" applyFont="1" applyBorder="1" applyAlignment="1">
      <alignment horizontal="center" vertical="center" wrapText="1"/>
    </xf>
    <xf numFmtId="14" fontId="80" fillId="0" borderId="2" xfId="0" applyNumberFormat="1" applyFont="1" applyBorder="1" applyAlignment="1">
      <alignment horizontal="center" vertical="center" wrapText="1"/>
    </xf>
    <xf numFmtId="0" fontId="80" fillId="0" borderId="7" xfId="0" applyFont="1" applyBorder="1" applyAlignment="1">
      <alignment horizontal="center" vertical="center"/>
    </xf>
    <xf numFmtId="9" fontId="80" fillId="0" borderId="7" xfId="0" applyNumberFormat="1" applyFont="1" applyBorder="1" applyAlignment="1">
      <alignment horizontal="center" vertical="center"/>
    </xf>
    <xf numFmtId="0" fontId="59" fillId="0" borderId="28" xfId="1" applyFont="1" applyFill="1" applyBorder="1" applyAlignment="1" applyProtection="1">
      <alignment horizontal="center" vertical="center" wrapText="1"/>
      <protection locked="0"/>
    </xf>
    <xf numFmtId="0" fontId="80" fillId="0" borderId="19" xfId="0" applyFont="1" applyBorder="1" applyAlignment="1">
      <alignment horizontal="center" vertical="center" wrapText="1"/>
    </xf>
    <xf numFmtId="0" fontId="80" fillId="0" borderId="41" xfId="0" applyFont="1" applyBorder="1" applyAlignment="1">
      <alignment horizontal="center" vertical="center" wrapText="1"/>
    </xf>
    <xf numFmtId="9" fontId="80" fillId="0" borderId="2" xfId="0" applyNumberFormat="1" applyFont="1" applyBorder="1" applyAlignment="1">
      <alignment horizontal="center" vertical="center" wrapText="1"/>
    </xf>
    <xf numFmtId="9" fontId="80" fillId="0" borderId="7" xfId="0" applyNumberFormat="1" applyFont="1" applyBorder="1" applyAlignment="1">
      <alignment horizontal="center" vertical="center" wrapText="1"/>
    </xf>
    <xf numFmtId="0" fontId="80" fillId="0" borderId="4" xfId="0" applyFont="1" applyBorder="1" applyAlignment="1">
      <alignment horizontal="center" vertical="center" wrapText="1"/>
    </xf>
    <xf numFmtId="0" fontId="80" fillId="0" borderId="42" xfId="0" applyFont="1" applyBorder="1" applyAlignment="1">
      <alignment horizontal="center" vertical="center" wrapText="1"/>
    </xf>
    <xf numFmtId="0" fontId="80" fillId="0" borderId="27" xfId="0" applyFont="1" applyBorder="1" applyAlignment="1">
      <alignment horizontal="center" vertical="center" wrapText="1"/>
    </xf>
    <xf numFmtId="9" fontId="80" fillId="0" borderId="41" xfId="0" applyNumberFormat="1" applyFont="1" applyBorder="1" applyAlignment="1">
      <alignment horizontal="center" vertical="center" wrapText="1"/>
    </xf>
    <xf numFmtId="0" fontId="80" fillId="0" borderId="6" xfId="0" applyFont="1" applyBorder="1" applyAlignment="1">
      <alignment horizontal="center" vertical="center" wrapText="1"/>
    </xf>
    <xf numFmtId="0" fontId="80" fillId="0" borderId="0" xfId="0" applyFont="1" applyAlignment="1">
      <alignment horizontal="center" vertical="center" wrapText="1"/>
    </xf>
    <xf numFmtId="0" fontId="80" fillId="0" borderId="28" xfId="0" applyFont="1" applyBorder="1" applyAlignment="1">
      <alignment horizontal="center" vertical="center" wrapText="1"/>
    </xf>
    <xf numFmtId="0" fontId="59" fillId="0" borderId="34" xfId="1" applyFont="1" applyFill="1" applyBorder="1" applyAlignment="1" applyProtection="1">
      <alignment horizontal="center" vertical="center" wrapText="1"/>
      <protection locked="0"/>
    </xf>
    <xf numFmtId="0" fontId="80" fillId="0" borderId="34" xfId="0" applyFont="1" applyBorder="1" applyAlignment="1">
      <alignment horizontal="center" vertical="center" wrapText="1"/>
    </xf>
    <xf numFmtId="0" fontId="90" fillId="0" borderId="28" xfId="0" applyFont="1" applyBorder="1" applyAlignment="1">
      <alignment horizontal="center" vertical="center" wrapText="1" readingOrder="1"/>
    </xf>
    <xf numFmtId="0" fontId="90" fillId="0" borderId="29" xfId="0" applyFont="1" applyBorder="1" applyAlignment="1">
      <alignment horizontal="center" vertical="center" wrapText="1" readingOrder="1"/>
    </xf>
    <xf numFmtId="0" fontId="80" fillId="0" borderId="33" xfId="0" applyFont="1" applyBorder="1" applyAlignment="1">
      <alignment vertical="center" wrapText="1"/>
    </xf>
    <xf numFmtId="0" fontId="80" fillId="0" borderId="28" xfId="0" applyFont="1" applyBorder="1" applyAlignment="1">
      <alignment vertical="center" wrapText="1"/>
    </xf>
    <xf numFmtId="0" fontId="80" fillId="0" borderId="29" xfId="0" applyFont="1" applyBorder="1" applyAlignment="1">
      <alignment vertical="center" wrapText="1"/>
    </xf>
    <xf numFmtId="0" fontId="80" fillId="0" borderId="37" xfId="0" applyFont="1" applyBorder="1" applyAlignment="1">
      <alignment vertical="center" wrapText="1"/>
    </xf>
    <xf numFmtId="9" fontId="80" fillId="0" borderId="29" xfId="0" applyNumberFormat="1" applyFont="1" applyBorder="1" applyAlignment="1">
      <alignment horizontal="center" vertical="center" wrapText="1"/>
    </xf>
    <xf numFmtId="0" fontId="80" fillId="0" borderId="37" xfId="0" applyFont="1" applyBorder="1" applyAlignment="1">
      <alignment horizontal="center" vertical="center" wrapText="1"/>
    </xf>
    <xf numFmtId="9" fontId="80" fillId="0" borderId="37" xfId="0" applyNumberFormat="1" applyFont="1" applyBorder="1" applyAlignment="1">
      <alignment horizontal="center" vertical="center" wrapText="1"/>
    </xf>
    <xf numFmtId="0" fontId="80" fillId="0" borderId="29" xfId="0" applyFont="1" applyBorder="1" applyAlignment="1">
      <alignment horizontal="center" vertical="center" wrapText="1"/>
    </xf>
    <xf numFmtId="0" fontId="80" fillId="0" borderId="29" xfId="0" applyFont="1" applyBorder="1" applyAlignment="1">
      <alignment horizontal="left" vertical="center" wrapText="1"/>
    </xf>
    <xf numFmtId="0" fontId="80" fillId="0" borderId="37" xfId="0" applyFont="1" applyBorder="1" applyAlignment="1">
      <alignment horizontal="left" vertical="center" wrapText="1"/>
    </xf>
    <xf numFmtId="0" fontId="80" fillId="0" borderId="54" xfId="0" applyFont="1" applyBorder="1" applyAlignment="1">
      <alignment vertical="center" wrapText="1"/>
    </xf>
    <xf numFmtId="0" fontId="80" fillId="0" borderId="1" xfId="0" applyFont="1" applyBorder="1" applyAlignment="1">
      <alignment vertical="center" wrapText="1"/>
    </xf>
    <xf numFmtId="0" fontId="80" fillId="0" borderId="5" xfId="0" applyFont="1" applyBorder="1" applyAlignment="1">
      <alignment vertical="center" wrapText="1"/>
    </xf>
    <xf numFmtId="0" fontId="0" fillId="26" borderId="20" xfId="0" applyFill="1" applyBorder="1" applyAlignment="1">
      <alignment vertical="center" wrapText="1"/>
    </xf>
    <xf numFmtId="0" fontId="0" fillId="26" borderId="12" xfId="0" applyFill="1" applyBorder="1" applyAlignment="1">
      <alignment vertical="center" wrapText="1"/>
    </xf>
    <xf numFmtId="0" fontId="0" fillId="0" borderId="12" xfId="0" applyBorder="1" applyAlignment="1">
      <alignment vertical="center" wrapText="1"/>
    </xf>
    <xf numFmtId="0" fontId="51" fillId="25" borderId="74" xfId="0" applyFont="1" applyFill="1" applyBorder="1" applyAlignment="1">
      <alignment horizontal="center"/>
    </xf>
    <xf numFmtId="0" fontId="51" fillId="8" borderId="74" xfId="0" applyFont="1" applyFill="1" applyBorder="1" applyAlignment="1">
      <alignment horizontal="center"/>
    </xf>
    <xf numFmtId="0" fontId="51" fillId="25" borderId="74" xfId="0" applyFont="1" applyFill="1" applyBorder="1" applyAlignment="1">
      <alignment horizontal="center" vertical="center"/>
    </xf>
    <xf numFmtId="0" fontId="51" fillId="8" borderId="74" xfId="0" applyFont="1" applyFill="1" applyBorder="1" applyAlignment="1">
      <alignment horizontal="center" vertical="center"/>
    </xf>
    <xf numFmtId="0" fontId="51" fillId="25" borderId="53" xfId="0" applyFont="1" applyFill="1" applyBorder="1" applyAlignment="1">
      <alignment horizontal="center" vertical="center"/>
    </xf>
    <xf numFmtId="0" fontId="51" fillId="8" borderId="53" xfId="0" applyFont="1" applyFill="1" applyBorder="1" applyAlignment="1">
      <alignment horizontal="center" vertical="center"/>
    </xf>
    <xf numFmtId="9" fontId="51" fillId="25" borderId="74" xfId="0" applyNumberFormat="1" applyFont="1" applyFill="1" applyBorder="1" applyAlignment="1">
      <alignment horizontal="center" vertical="center"/>
    </xf>
    <xf numFmtId="9" fontId="51" fillId="8" borderId="74" xfId="0" applyNumberFormat="1" applyFont="1" applyFill="1" applyBorder="1" applyAlignment="1">
      <alignment horizontal="center" vertical="center"/>
    </xf>
    <xf numFmtId="9" fontId="51" fillId="25" borderId="79" xfId="0" applyNumberFormat="1" applyFont="1" applyFill="1" applyBorder="1" applyAlignment="1">
      <alignment horizontal="center" vertical="center"/>
    </xf>
    <xf numFmtId="9" fontId="51" fillId="8" borderId="79" xfId="0" applyNumberFormat="1" applyFont="1" applyFill="1" applyBorder="1" applyAlignment="1">
      <alignment horizontal="center" vertical="center"/>
    </xf>
    <xf numFmtId="9" fontId="51" fillId="40" borderId="53" xfId="0" applyNumberFormat="1" applyFont="1" applyFill="1" applyBorder="1" applyAlignment="1">
      <alignment horizontal="center" vertical="center"/>
    </xf>
    <xf numFmtId="9" fontId="51" fillId="38" borderId="53" xfId="0" applyNumberFormat="1" applyFont="1" applyFill="1" applyBorder="1" applyAlignment="1">
      <alignment horizontal="center" vertical="center"/>
    </xf>
    <xf numFmtId="9" fontId="51" fillId="25" borderId="53" xfId="0" applyNumberFormat="1" applyFont="1" applyFill="1" applyBorder="1" applyAlignment="1">
      <alignment horizontal="center" vertical="center"/>
    </xf>
    <xf numFmtId="9" fontId="51" fillId="8" borderId="53" xfId="0" applyNumberFormat="1" applyFont="1" applyFill="1" applyBorder="1" applyAlignment="1">
      <alignment horizontal="center" vertical="center"/>
    </xf>
    <xf numFmtId="0" fontId="49" fillId="39" borderId="55" xfId="0" applyFont="1" applyFill="1" applyBorder="1" applyAlignment="1">
      <alignment horizontal="center"/>
    </xf>
    <xf numFmtId="0" fontId="49" fillId="39" borderId="57" xfId="0" applyFont="1" applyFill="1" applyBorder="1" applyAlignment="1">
      <alignment horizontal="center"/>
    </xf>
    <xf numFmtId="0" fontId="49" fillId="39" borderId="56" xfId="0" applyFont="1" applyFill="1" applyBorder="1" applyAlignment="1">
      <alignment horizontal="center"/>
    </xf>
    <xf numFmtId="0" fontId="49" fillId="39" borderId="57" xfId="0" applyFont="1" applyFill="1" applyBorder="1" applyAlignment="1">
      <alignment horizontal="center" vertical="center"/>
    </xf>
    <xf numFmtId="0" fontId="49" fillId="39" borderId="56" xfId="0" applyFont="1" applyFill="1" applyBorder="1" applyAlignment="1">
      <alignment horizontal="center" vertical="center"/>
    </xf>
    <xf numFmtId="1" fontId="49" fillId="39" borderId="57" xfId="0" applyNumberFormat="1" applyFont="1" applyFill="1" applyBorder="1" applyAlignment="1">
      <alignment horizontal="center" vertical="center"/>
    </xf>
    <xf numFmtId="0" fontId="51" fillId="39" borderId="56" xfId="0" applyFont="1" applyFill="1" applyBorder="1" applyAlignment="1">
      <alignment horizontal="center" vertical="center"/>
    </xf>
    <xf numFmtId="9" fontId="51" fillId="39" borderId="57" xfId="0" applyNumberFormat="1" applyFont="1" applyFill="1" applyBorder="1" applyAlignment="1">
      <alignment horizontal="center" vertical="center"/>
    </xf>
    <xf numFmtId="9" fontId="51" fillId="39" borderId="56" xfId="0" applyNumberFormat="1" applyFont="1" applyFill="1" applyBorder="1" applyAlignment="1">
      <alignment horizontal="center" vertical="center"/>
    </xf>
    <xf numFmtId="9" fontId="51" fillId="39" borderId="55" xfId="0" applyNumberFormat="1" applyFont="1" applyFill="1" applyBorder="1" applyAlignment="1">
      <alignment horizontal="center" vertical="center"/>
    </xf>
    <xf numFmtId="0" fontId="59" fillId="8" borderId="81" xfId="0" applyFont="1" applyFill="1" applyBorder="1" applyAlignment="1">
      <alignment horizontal="center"/>
    </xf>
    <xf numFmtId="0" fontId="51" fillId="8" borderId="82" xfId="0" applyFont="1" applyFill="1" applyBorder="1" applyAlignment="1">
      <alignment horizontal="center" vertical="center"/>
    </xf>
    <xf numFmtId="0" fontId="51" fillId="8" borderId="81" xfId="0" applyFont="1" applyFill="1" applyBorder="1" applyAlignment="1">
      <alignment horizontal="center" vertical="center"/>
    </xf>
    <xf numFmtId="9" fontId="51" fillId="8" borderId="81" xfId="0" applyNumberFormat="1" applyFont="1" applyFill="1" applyBorder="1" applyAlignment="1">
      <alignment horizontal="center" vertical="center"/>
    </xf>
    <xf numFmtId="9" fontId="51" fillId="38" borderId="82" xfId="0" applyNumberFormat="1" applyFont="1" applyFill="1" applyBorder="1" applyAlignment="1">
      <alignment horizontal="center" vertical="center"/>
    </xf>
    <xf numFmtId="9" fontId="51" fillId="38" borderId="81" xfId="0" applyNumberFormat="1" applyFont="1" applyFill="1" applyBorder="1" applyAlignment="1">
      <alignment horizontal="center" vertical="center"/>
    </xf>
    <xf numFmtId="9" fontId="51" fillId="38" borderId="83" xfId="0" applyNumberFormat="1" applyFont="1" applyFill="1" applyBorder="1" applyAlignment="1">
      <alignment horizontal="center" vertical="center"/>
    </xf>
    <xf numFmtId="0" fontId="49" fillId="39" borderId="86" xfId="0" applyFont="1" applyFill="1" applyBorder="1" applyAlignment="1">
      <alignment horizontal="center"/>
    </xf>
    <xf numFmtId="0" fontId="49" fillId="39" borderId="89" xfId="0" applyFont="1" applyFill="1" applyBorder="1" applyAlignment="1">
      <alignment horizontal="center"/>
    </xf>
    <xf numFmtId="9" fontId="51" fillId="39" borderId="90" xfId="0" applyNumberFormat="1" applyFont="1" applyFill="1" applyBorder="1" applyAlignment="1">
      <alignment horizontal="center" vertical="center"/>
    </xf>
    <xf numFmtId="0" fontId="49" fillId="39" borderId="91" xfId="0" applyFont="1" applyFill="1" applyBorder="1" applyAlignment="1">
      <alignment horizontal="center"/>
    </xf>
    <xf numFmtId="0" fontId="54" fillId="22" borderId="20" xfId="0" applyFont="1" applyFill="1" applyBorder="1" applyAlignment="1">
      <alignment horizontal="center" vertical="center" wrapText="1"/>
    </xf>
    <xf numFmtId="0" fontId="54" fillId="0" borderId="20" xfId="0" applyFont="1" applyBorder="1" applyAlignment="1">
      <alignment horizontal="center" vertical="center" wrapText="1"/>
    </xf>
    <xf numFmtId="9" fontId="38" fillId="8" borderId="22" xfId="188" applyNumberFormat="1" applyFont="1" applyFill="1" applyBorder="1" applyAlignment="1">
      <alignment horizontal="center" vertical="center"/>
    </xf>
    <xf numFmtId="0" fontId="38" fillId="0" borderId="0" xfId="0" applyFont="1" applyAlignment="1">
      <alignment horizontal="center" vertical="center" wrapText="1"/>
    </xf>
    <xf numFmtId="9" fontId="51" fillId="8" borderId="31" xfId="0" applyNumberFormat="1" applyFont="1" applyFill="1" applyBorder="1" applyAlignment="1">
      <alignment horizontal="center" vertical="center"/>
    </xf>
    <xf numFmtId="0" fontId="38" fillId="15" borderId="20" xfId="0" applyFont="1" applyFill="1" applyBorder="1" applyAlignment="1">
      <alignment horizontal="center" vertical="center" wrapText="1"/>
    </xf>
    <xf numFmtId="0" fontId="63" fillId="8" borderId="55" xfId="0" applyFont="1" applyFill="1" applyBorder="1" applyAlignment="1">
      <alignment horizontal="center" vertical="center"/>
    </xf>
    <xf numFmtId="0" fontId="49" fillId="0" borderId="20" xfId="0" applyFont="1" applyBorder="1" applyAlignment="1" applyProtection="1">
      <alignment vertical="center" wrapText="1"/>
      <protection locked="0"/>
    </xf>
    <xf numFmtId="0" fontId="69" fillId="24" borderId="20" xfId="0" applyFont="1" applyFill="1" applyBorder="1" applyAlignment="1" applyProtection="1">
      <alignment vertical="center" wrapText="1"/>
      <protection locked="0"/>
    </xf>
    <xf numFmtId="1" fontId="63" fillId="8" borderId="20" xfId="0" applyNumberFormat="1" applyFont="1" applyFill="1" applyBorder="1" applyAlignment="1">
      <alignment horizontal="center" vertical="center" wrapText="1"/>
    </xf>
    <xf numFmtId="9" fontId="63" fillId="8" borderId="20" xfId="188" applyNumberFormat="1" applyFont="1" applyFill="1" applyBorder="1" applyAlignment="1">
      <alignment horizontal="center" vertical="center"/>
    </xf>
    <xf numFmtId="9" fontId="63" fillId="38" borderId="20" xfId="0" applyNumberFormat="1" applyFont="1" applyFill="1" applyBorder="1" applyAlignment="1">
      <alignment horizontal="center" vertical="center"/>
    </xf>
    <xf numFmtId="9" fontId="63" fillId="0" borderId="20" xfId="0" applyNumberFormat="1" applyFont="1" applyBorder="1" applyAlignment="1">
      <alignment horizontal="center" vertical="center"/>
    </xf>
    <xf numFmtId="9" fontId="63" fillId="8" borderId="22" xfId="188" applyNumberFormat="1" applyFont="1" applyFill="1" applyBorder="1" applyAlignment="1">
      <alignment horizontal="center" vertical="center"/>
    </xf>
    <xf numFmtId="0" fontId="63" fillId="8" borderId="20" xfId="0" applyFont="1" applyFill="1" applyBorder="1" applyAlignment="1">
      <alignment horizontal="center" vertical="center" wrapText="1"/>
    </xf>
    <xf numFmtId="9" fontId="63" fillId="8" borderId="20" xfId="0" applyNumberFormat="1" applyFont="1" applyFill="1" applyBorder="1" applyAlignment="1">
      <alignment horizontal="center" vertical="center"/>
    </xf>
    <xf numFmtId="9" fontId="63" fillId="41" borderId="20" xfId="0" applyNumberFormat="1" applyFont="1" applyFill="1" applyBorder="1" applyAlignment="1">
      <alignment horizontal="center" vertical="center"/>
    </xf>
    <xf numFmtId="9" fontId="49" fillId="0" borderId="20" xfId="0" applyNumberFormat="1" applyFont="1" applyBorder="1" applyAlignment="1">
      <alignment horizontal="center" vertical="center" wrapText="1"/>
    </xf>
    <xf numFmtId="9" fontId="49" fillId="33" borderId="20" xfId="0" applyNumberFormat="1" applyFont="1" applyFill="1" applyBorder="1" applyAlignment="1">
      <alignment horizontal="center" vertical="center" wrapText="1"/>
    </xf>
    <xf numFmtId="0" fontId="51" fillId="26" borderId="20" xfId="0" applyFont="1" applyFill="1" applyBorder="1" applyAlignment="1">
      <alignment horizontal="center" vertical="center" wrapText="1"/>
    </xf>
    <xf numFmtId="1" fontId="49" fillId="0" borderId="20" xfId="0" applyNumberFormat="1" applyFont="1" applyBorder="1" applyAlignment="1">
      <alignment horizontal="center" vertical="center" wrapText="1"/>
    </xf>
    <xf numFmtId="0" fontId="49" fillId="26" borderId="20" xfId="0" applyFont="1" applyFill="1" applyBorder="1" applyAlignment="1">
      <alignment horizontal="center" vertical="center" wrapText="1"/>
    </xf>
    <xf numFmtId="46" fontId="51" fillId="0" borderId="20" xfId="0" applyNumberFormat="1" applyFont="1" applyBorder="1" applyAlignment="1">
      <alignment horizontal="center" vertical="center" wrapText="1"/>
    </xf>
    <xf numFmtId="0" fontId="51" fillId="0" borderId="20" xfId="0" applyFont="1" applyBorder="1" applyAlignment="1">
      <alignment horizontal="left" vertical="center" wrapText="1"/>
    </xf>
    <xf numFmtId="14" fontId="38" fillId="0" borderId="20" xfId="0" applyNumberFormat="1" applyFont="1" applyBorder="1" applyAlignment="1">
      <alignment horizontal="center" vertical="center" wrapText="1"/>
    </xf>
    <xf numFmtId="0" fontId="38" fillId="0" borderId="0" xfId="0" applyFont="1" applyAlignment="1">
      <alignment wrapText="1"/>
    </xf>
    <xf numFmtId="0" fontId="97" fillId="0" borderId="20" xfId="191" applyFont="1" applyFill="1" applyBorder="1" applyAlignment="1">
      <alignment horizontal="center" vertical="center" wrapText="1"/>
    </xf>
    <xf numFmtId="0" fontId="97" fillId="17" borderId="20" xfId="191" applyFont="1" applyFill="1" applyBorder="1" applyAlignment="1">
      <alignment horizontal="center" vertical="center" wrapText="1"/>
    </xf>
    <xf numFmtId="0" fontId="38" fillId="26" borderId="20" xfId="0" applyFont="1" applyFill="1" applyBorder="1" applyAlignment="1">
      <alignment horizontal="center" vertical="center" wrapText="1"/>
    </xf>
    <xf numFmtId="0" fontId="38" fillId="0" borderId="20" xfId="0" applyFont="1" applyBorder="1" applyAlignment="1">
      <alignment horizontal="center" vertical="center"/>
    </xf>
    <xf numFmtId="0" fontId="38" fillId="0" borderId="21" xfId="0" applyFont="1" applyBorder="1" applyAlignment="1">
      <alignment horizontal="center" vertical="center" wrapText="1"/>
    </xf>
    <xf numFmtId="0" fontId="38" fillId="0" borderId="1" xfId="0" applyFont="1" applyBorder="1" applyAlignment="1">
      <alignment horizontal="center" vertical="center" wrapText="1"/>
    </xf>
    <xf numFmtId="1" fontId="45" fillId="0" borderId="20" xfId="174" applyNumberFormat="1" applyFont="1" applyBorder="1" applyAlignment="1">
      <alignment horizontal="center" vertical="center"/>
    </xf>
    <xf numFmtId="0" fontId="44" fillId="26" borderId="20" xfId="0" applyFont="1" applyFill="1" applyBorder="1" applyAlignment="1">
      <alignment horizontal="center" vertical="center"/>
    </xf>
    <xf numFmtId="14" fontId="51" fillId="0" borderId="20" xfId="0" applyNumberFormat="1" applyFont="1" applyBorder="1" applyAlignment="1">
      <alignment horizontal="center" vertical="center"/>
    </xf>
    <xf numFmtId="165" fontId="51" fillId="0" borderId="20" xfId="0" applyNumberFormat="1" applyFont="1" applyBorder="1" applyAlignment="1">
      <alignment horizontal="center" vertical="center" wrapText="1"/>
    </xf>
    <xf numFmtId="0" fontId="49" fillId="0" borderId="20" xfId="174" applyFont="1" applyBorder="1" applyAlignment="1">
      <alignment horizontal="center" vertical="center"/>
    </xf>
    <xf numFmtId="165" fontId="51" fillId="0" borderId="20" xfId="4" applyNumberFormat="1" applyFont="1" applyBorder="1" applyAlignment="1">
      <alignment horizontal="center" vertical="center" wrapText="1"/>
    </xf>
    <xf numFmtId="1" fontId="49" fillId="0" borderId="20" xfId="166" applyNumberFormat="1" applyFont="1" applyBorder="1" applyAlignment="1">
      <alignment horizontal="center" vertical="center"/>
    </xf>
    <xf numFmtId="14" fontId="51" fillId="0" borderId="20" xfId="4" applyNumberFormat="1" applyFont="1" applyBorder="1" applyAlignment="1" applyProtection="1">
      <alignment horizontal="center" vertical="center"/>
      <protection locked="0"/>
    </xf>
    <xf numFmtId="166" fontId="51" fillId="8" borderId="20" xfId="173" applyNumberFormat="1" applyFont="1" applyFill="1" applyBorder="1" applyAlignment="1">
      <alignment horizontal="center" vertical="center" wrapText="1"/>
    </xf>
    <xf numFmtId="0" fontId="51" fillId="8" borderId="20" xfId="173" applyFont="1" applyFill="1" applyBorder="1" applyAlignment="1">
      <alignment horizontal="center" vertical="center" wrapText="1"/>
    </xf>
    <xf numFmtId="0" fontId="51" fillId="0" borderId="20" xfId="166" applyFont="1" applyBorder="1" applyAlignment="1">
      <alignment horizontal="center" vertical="center" wrapText="1"/>
    </xf>
    <xf numFmtId="165" fontId="51" fillId="0" borderId="20" xfId="185" applyNumberFormat="1" applyFont="1" applyBorder="1" applyAlignment="1">
      <alignment horizontal="center" vertical="center" wrapText="1"/>
    </xf>
    <xf numFmtId="0" fontId="51" fillId="0" borderId="12" xfId="0" applyFont="1" applyBorder="1" applyAlignment="1">
      <alignment vertical="center" wrapText="1"/>
    </xf>
    <xf numFmtId="0" fontId="51" fillId="8" borderId="20" xfId="1" applyFont="1" applyFill="1" applyBorder="1" applyAlignment="1">
      <alignment horizontal="center" vertical="center" wrapText="1"/>
    </xf>
    <xf numFmtId="165" fontId="51" fillId="0" borderId="20" xfId="84" applyNumberFormat="1" applyFont="1" applyBorder="1" applyAlignment="1">
      <alignment horizontal="center" vertical="center" wrapText="1"/>
    </xf>
    <xf numFmtId="1" fontId="49" fillId="0" borderId="20" xfId="0" applyNumberFormat="1" applyFont="1" applyBorder="1" applyAlignment="1">
      <alignment horizontal="center" vertical="center"/>
    </xf>
    <xf numFmtId="166" fontId="51" fillId="8" borderId="20" xfId="84" applyNumberFormat="1" applyFont="1" applyFill="1" applyBorder="1" applyAlignment="1">
      <alignment horizontal="center" vertical="center" wrapText="1"/>
    </xf>
    <xf numFmtId="0" fontId="51" fillId="8" borderId="20" xfId="84" applyFont="1" applyFill="1" applyBorder="1" applyAlignment="1">
      <alignment horizontal="center" vertical="center"/>
    </xf>
    <xf numFmtId="166" fontId="51" fillId="8" borderId="20" xfId="84" applyNumberFormat="1" applyFont="1" applyFill="1" applyBorder="1" applyAlignment="1">
      <alignment horizontal="center" vertical="center"/>
    </xf>
    <xf numFmtId="166" fontId="51" fillId="0" borderId="20" xfId="84" applyNumberFormat="1" applyFont="1" applyBorder="1" applyAlignment="1">
      <alignment horizontal="center" vertical="center"/>
    </xf>
    <xf numFmtId="9" fontId="51" fillId="0" borderId="20" xfId="0" applyNumberFormat="1" applyFont="1" applyBorder="1" applyAlignment="1" applyProtection="1">
      <alignment horizontal="center" vertical="center"/>
      <protection locked="0"/>
    </xf>
    <xf numFmtId="9" fontId="51" fillId="0" borderId="20" xfId="187" applyFont="1" applyBorder="1" applyAlignment="1">
      <alignment horizontal="center" vertical="center" wrapText="1"/>
    </xf>
    <xf numFmtId="0" fontId="98" fillId="26" borderId="5" xfId="0" applyFont="1" applyFill="1" applyBorder="1" applyAlignment="1">
      <alignment vertical="center" wrapText="1"/>
    </xf>
    <xf numFmtId="1" fontId="49" fillId="0" borderId="29" xfId="0" applyNumberFormat="1" applyFont="1" applyBorder="1" applyAlignment="1">
      <alignment horizontal="center" vertical="center" wrapText="1"/>
    </xf>
    <xf numFmtId="165" fontId="51" fillId="0" borderId="28" xfId="84" applyNumberFormat="1" applyFont="1" applyBorder="1" applyAlignment="1">
      <alignment horizontal="center" vertical="center" wrapText="1"/>
    </xf>
    <xf numFmtId="166" fontId="51" fillId="8" borderId="28" xfId="84" applyNumberFormat="1" applyFont="1" applyFill="1" applyBorder="1" applyAlignment="1">
      <alignment horizontal="center" vertical="center" wrapText="1"/>
    </xf>
    <xf numFmtId="0" fontId="51" fillId="8" borderId="28" xfId="84" applyFont="1" applyFill="1" applyBorder="1" applyAlignment="1">
      <alignment horizontal="center" vertical="center" wrapText="1"/>
    </xf>
    <xf numFmtId="9" fontId="51" fillId="0" borderId="28" xfId="187" applyFont="1" applyBorder="1" applyAlignment="1">
      <alignment horizontal="center" vertical="center" wrapText="1"/>
    </xf>
    <xf numFmtId="9" fontId="51" fillId="0" borderId="32" xfId="187" applyFont="1" applyBorder="1" applyAlignment="1">
      <alignment horizontal="center" vertical="center" wrapText="1"/>
    </xf>
    <xf numFmtId="165" fontId="98" fillId="0" borderId="28" xfId="0" applyNumberFormat="1" applyFont="1" applyBorder="1" applyAlignment="1">
      <alignment horizontal="center" vertical="center" wrapText="1" readingOrder="1"/>
    </xf>
    <xf numFmtId="165" fontId="98" fillId="8" borderId="28" xfId="0" applyNumberFormat="1" applyFont="1" applyFill="1" applyBorder="1" applyAlignment="1">
      <alignment horizontal="center" vertical="center" wrapText="1" readingOrder="1"/>
    </xf>
    <xf numFmtId="165" fontId="51" fillId="8" borderId="28" xfId="84" applyNumberFormat="1" applyFont="1" applyFill="1" applyBorder="1" applyAlignment="1">
      <alignment horizontal="center" vertical="center" wrapText="1"/>
    </xf>
    <xf numFmtId="0" fontId="51" fillId="8" borderId="28" xfId="0" applyFont="1" applyFill="1" applyBorder="1" applyAlignment="1">
      <alignment horizontal="center" vertical="center" wrapText="1"/>
    </xf>
    <xf numFmtId="0" fontId="49" fillId="8" borderId="28" xfId="84" applyFont="1" applyFill="1" applyBorder="1" applyAlignment="1">
      <alignment horizontal="center" vertical="center" wrapText="1"/>
    </xf>
    <xf numFmtId="9" fontId="51" fillId="2" borderId="28" xfId="188" applyNumberFormat="1" applyFont="1" applyFill="1" applyBorder="1" applyAlignment="1">
      <alignment horizontal="center" vertical="center" wrapText="1"/>
    </xf>
    <xf numFmtId="9" fontId="51" fillId="0" borderId="28" xfId="0" applyNumberFormat="1" applyFont="1" applyBorder="1" applyAlignment="1" applyProtection="1">
      <alignment horizontal="center" vertical="center" wrapText="1"/>
      <protection locked="0"/>
    </xf>
    <xf numFmtId="10" fontId="49" fillId="2" borderId="28" xfId="56" applyNumberFormat="1" applyFont="1" applyFill="1" applyBorder="1" applyAlignment="1">
      <alignment horizontal="center" vertical="center" wrapText="1"/>
    </xf>
    <xf numFmtId="10" fontId="51" fillId="2" borderId="28" xfId="56" applyNumberFormat="1" applyFont="1" applyFill="1" applyBorder="1" applyAlignment="1">
      <alignment horizontal="center" vertical="center" wrapText="1"/>
    </xf>
    <xf numFmtId="14" fontId="51" fillId="0" borderId="20" xfId="4" applyNumberFormat="1" applyFont="1" applyBorder="1" applyAlignment="1" applyProtection="1">
      <alignment horizontal="center" vertical="center" wrapText="1"/>
      <protection locked="0"/>
    </xf>
    <xf numFmtId="1" fontId="49" fillId="0" borderId="20" xfId="183" applyNumberFormat="1" applyFont="1" applyBorder="1" applyAlignment="1">
      <alignment horizontal="center" vertical="center" wrapText="1"/>
    </xf>
    <xf numFmtId="0" fontId="51" fillId="8" borderId="20" xfId="4" applyFont="1" applyFill="1" applyBorder="1" applyAlignment="1">
      <alignment horizontal="center" vertical="center" wrapText="1"/>
    </xf>
    <xf numFmtId="1" fontId="51" fillId="0" borderId="20" xfId="0" applyNumberFormat="1" applyFont="1" applyBorder="1" applyAlignment="1">
      <alignment horizontal="center" vertical="center" wrapText="1"/>
    </xf>
    <xf numFmtId="14" fontId="99" fillId="26" borderId="21" xfId="0" applyNumberFormat="1" applyFont="1" applyFill="1" applyBorder="1" applyAlignment="1">
      <alignment vertical="center" wrapText="1"/>
    </xf>
    <xf numFmtId="1" fontId="51" fillId="8" borderId="20" xfId="0" applyNumberFormat="1" applyFont="1" applyFill="1" applyBorder="1" applyAlignment="1">
      <alignment horizontal="center" vertical="center" wrapText="1"/>
    </xf>
    <xf numFmtId="14" fontId="51" fillId="8" borderId="20" xfId="4" applyNumberFormat="1" applyFont="1" applyFill="1" applyBorder="1" applyAlignment="1" applyProtection="1">
      <alignment horizontal="center" vertical="center" wrapText="1"/>
      <protection locked="0"/>
    </xf>
    <xf numFmtId="14" fontId="99" fillId="26" borderId="9" xfId="0" applyNumberFormat="1" applyFont="1" applyFill="1" applyBorder="1" applyAlignment="1">
      <alignment vertical="center" wrapText="1"/>
    </xf>
    <xf numFmtId="0" fontId="59" fillId="0" borderId="20" xfId="0" applyFont="1" applyBorder="1" applyAlignment="1">
      <alignment vertical="center" wrapText="1"/>
    </xf>
    <xf numFmtId="0" fontId="88" fillId="0" borderId="12" xfId="0" applyFont="1" applyBorder="1" applyAlignment="1">
      <alignment vertical="center" wrapText="1"/>
    </xf>
    <xf numFmtId="14" fontId="99" fillId="0" borderId="9" xfId="0" applyNumberFormat="1" applyFont="1" applyBorder="1" applyAlignment="1">
      <alignment vertical="center" wrapText="1"/>
    </xf>
    <xf numFmtId="0" fontId="54" fillId="0" borderId="0" xfId="0" applyFont="1" applyAlignment="1">
      <alignment horizontal="center" vertical="center"/>
    </xf>
    <xf numFmtId="0" fontId="99" fillId="0" borderId="9" xfId="0" applyFont="1" applyBorder="1" applyAlignment="1">
      <alignment vertical="center" wrapText="1"/>
    </xf>
    <xf numFmtId="14" fontId="100" fillId="0" borderId="9" xfId="0" applyNumberFormat="1" applyFont="1" applyBorder="1" applyAlignment="1">
      <alignment vertical="center" wrapText="1"/>
    </xf>
    <xf numFmtId="14" fontId="99" fillId="0" borderId="21" xfId="0" applyNumberFormat="1" applyFont="1" applyBorder="1" applyAlignment="1">
      <alignment vertical="center" wrapText="1"/>
    </xf>
    <xf numFmtId="9" fontId="51" fillId="8" borderId="28" xfId="0" applyNumberFormat="1" applyFont="1" applyFill="1" applyBorder="1" applyAlignment="1">
      <alignment horizontal="center" vertical="center"/>
    </xf>
    <xf numFmtId="0" fontId="101" fillId="4" borderId="9" xfId="4" applyFont="1" applyFill="1" applyBorder="1" applyAlignment="1">
      <alignment horizontal="center" vertical="center" wrapText="1"/>
    </xf>
    <xf numFmtId="0" fontId="69" fillId="4" borderId="12" xfId="4" applyFont="1" applyFill="1" applyBorder="1" applyAlignment="1">
      <alignment horizontal="center" vertical="center" wrapText="1"/>
    </xf>
    <xf numFmtId="14" fontId="69" fillId="4" borderId="12" xfId="4" applyNumberFormat="1" applyFont="1" applyFill="1" applyBorder="1" applyAlignment="1">
      <alignment horizontal="center" vertical="center" wrapText="1"/>
    </xf>
    <xf numFmtId="0" fontId="69" fillId="4" borderId="11" xfId="4" applyFont="1" applyFill="1" applyBorder="1" applyAlignment="1">
      <alignment horizontal="center" vertical="center" wrapText="1"/>
    </xf>
    <xf numFmtId="0" fontId="51" fillId="39" borderId="21" xfId="4" applyFont="1" applyFill="1" applyBorder="1" applyAlignment="1">
      <alignment horizontal="center" vertical="center"/>
    </xf>
    <xf numFmtId="0" fontId="51" fillId="39" borderId="20" xfId="4" applyFont="1" applyFill="1" applyBorder="1" applyAlignment="1">
      <alignment horizontal="center" vertical="center" wrapText="1"/>
    </xf>
    <xf numFmtId="0" fontId="51" fillId="39" borderId="20" xfId="7" applyFont="1" applyFill="1" applyBorder="1" applyAlignment="1" applyProtection="1">
      <alignment horizontal="center" vertical="center" wrapText="1"/>
    </xf>
    <xf numFmtId="14" fontId="54" fillId="39" borderId="20" xfId="4" applyNumberFormat="1" applyFont="1" applyFill="1" applyBorder="1" applyAlignment="1">
      <alignment horizontal="center" vertical="center" wrapText="1"/>
    </xf>
    <xf numFmtId="14" fontId="51" fillId="39" borderId="20" xfId="4" applyNumberFormat="1" applyFont="1" applyFill="1" applyBorder="1" applyAlignment="1">
      <alignment horizontal="center" vertical="center" wrapText="1"/>
    </xf>
    <xf numFmtId="9" fontId="51" fillId="39" borderId="20" xfId="4" applyNumberFormat="1" applyFont="1" applyFill="1" applyBorder="1" applyAlignment="1">
      <alignment horizontal="center" vertical="center" wrapText="1"/>
    </xf>
    <xf numFmtId="0" fontId="54" fillId="39" borderId="20" xfId="4" applyFont="1" applyFill="1" applyBorder="1" applyAlignment="1">
      <alignment horizontal="center" vertical="center" wrapText="1"/>
    </xf>
    <xf numFmtId="0" fontId="51" fillId="39" borderId="22" xfId="4" applyFont="1" applyFill="1" applyBorder="1" applyAlignment="1">
      <alignment horizontal="center" vertical="center" wrapText="1"/>
    </xf>
    <xf numFmtId="0" fontId="51" fillId="8" borderId="21" xfId="4" applyFont="1" applyFill="1" applyBorder="1" applyAlignment="1">
      <alignment horizontal="center" vertical="center"/>
    </xf>
    <xf numFmtId="0" fontId="51" fillId="8" borderId="20" xfId="7" applyFont="1" applyFill="1" applyBorder="1" applyAlignment="1" applyProtection="1">
      <alignment horizontal="center" vertical="center" wrapText="1"/>
    </xf>
    <xf numFmtId="14" fontId="54" fillId="8" borderId="20" xfId="4" applyNumberFormat="1" applyFont="1" applyFill="1" applyBorder="1" applyAlignment="1">
      <alignment horizontal="center" vertical="center" wrapText="1"/>
    </xf>
    <xf numFmtId="14" fontId="51" fillId="8" borderId="20" xfId="4" applyNumberFormat="1" applyFont="1" applyFill="1" applyBorder="1" applyAlignment="1">
      <alignment horizontal="center" vertical="center" wrapText="1"/>
    </xf>
    <xf numFmtId="0" fontId="54" fillId="8" borderId="20" xfId="4" applyFont="1" applyFill="1" applyBorder="1" applyAlignment="1">
      <alignment horizontal="center" vertical="center" wrapText="1"/>
    </xf>
    <xf numFmtId="0" fontId="51" fillId="8" borderId="22" xfId="4" applyFont="1" applyFill="1" applyBorder="1" applyAlignment="1">
      <alignment horizontal="center" vertical="center" wrapText="1"/>
    </xf>
    <xf numFmtId="0" fontId="59" fillId="8" borderId="20" xfId="7" applyFont="1" applyFill="1" applyBorder="1" applyAlignment="1" applyProtection="1">
      <alignment horizontal="center" vertical="center" wrapText="1"/>
    </xf>
    <xf numFmtId="9" fontId="51" fillId="0" borderId="20" xfId="4" applyNumberFormat="1" applyFont="1" applyBorder="1" applyAlignment="1">
      <alignment horizontal="center" vertical="center" wrapText="1"/>
    </xf>
    <xf numFmtId="0" fontId="59" fillId="39" borderId="20" xfId="7" applyFont="1" applyFill="1" applyBorder="1" applyAlignment="1" applyProtection="1">
      <alignment horizontal="center" vertical="center" wrapText="1"/>
    </xf>
    <xf numFmtId="10" fontId="51" fillId="0" borderId="20" xfId="4" applyNumberFormat="1" applyFont="1" applyBorder="1" applyAlignment="1">
      <alignment horizontal="center" vertical="center" wrapText="1"/>
    </xf>
    <xf numFmtId="9" fontId="51" fillId="39" borderId="23" xfId="4" applyNumberFormat="1" applyFont="1" applyFill="1" applyBorder="1" applyAlignment="1">
      <alignment horizontal="center" vertical="center" wrapText="1"/>
    </xf>
    <xf numFmtId="10" fontId="51" fillId="39" borderId="23" xfId="4" applyNumberFormat="1" applyFont="1" applyFill="1" applyBorder="1" applyAlignment="1">
      <alignment horizontal="center" vertical="center" wrapText="1"/>
    </xf>
    <xf numFmtId="9" fontId="51" fillId="0" borderId="23" xfId="4" applyNumberFormat="1" applyFont="1" applyBorder="1" applyAlignment="1">
      <alignment horizontal="center" vertical="center" wrapText="1"/>
    </xf>
    <xf numFmtId="0" fontId="51" fillId="0" borderId="23" xfId="4" applyFont="1" applyBorder="1" applyAlignment="1">
      <alignment horizontal="center" vertical="center" wrapText="1"/>
    </xf>
    <xf numFmtId="0" fontId="38" fillId="0" borderId="0" xfId="4" applyAlignment="1">
      <alignment horizontal="center" vertical="center"/>
    </xf>
    <xf numFmtId="14" fontId="38" fillId="0" borderId="0" xfId="4" applyNumberFormat="1"/>
    <xf numFmtId="9" fontId="38" fillId="0" borderId="0" xfId="4" applyNumberFormat="1"/>
    <xf numFmtId="0" fontId="51" fillId="0" borderId="0" xfId="4" applyFont="1" applyAlignment="1">
      <alignment horizontal="center" vertical="center" wrapText="1"/>
    </xf>
    <xf numFmtId="0" fontId="54" fillId="0" borderId="0" xfId="4" applyFont="1" applyAlignment="1">
      <alignment horizontal="center" vertical="center" wrapText="1"/>
    </xf>
    <xf numFmtId="0" fontId="51" fillId="0" borderId="0" xfId="4" applyFont="1" applyAlignment="1">
      <alignment vertical="center" wrapText="1"/>
    </xf>
    <xf numFmtId="0" fontId="51" fillId="2" borderId="1" xfId="4" applyFont="1" applyFill="1" applyBorder="1" applyAlignment="1">
      <alignment horizontal="center" vertical="center" wrapText="1"/>
    </xf>
    <xf numFmtId="14" fontId="51" fillId="0" borderId="0" xfId="4" applyNumberFormat="1" applyFont="1" applyAlignment="1">
      <alignment horizontal="center" vertical="center" wrapText="1"/>
    </xf>
    <xf numFmtId="0" fontId="51" fillId="43" borderId="1" xfId="4" applyFont="1" applyFill="1" applyBorder="1" applyAlignment="1">
      <alignment horizontal="center" vertical="center" wrapText="1"/>
    </xf>
    <xf numFmtId="0" fontId="51" fillId="3" borderId="1" xfId="4" applyFont="1" applyFill="1" applyBorder="1" applyAlignment="1">
      <alignment horizontal="center" vertical="center" wrapText="1"/>
    </xf>
    <xf numFmtId="0" fontId="51" fillId="44" borderId="1" xfId="4" applyFont="1" applyFill="1" applyBorder="1" applyAlignment="1">
      <alignment horizontal="center" vertical="center" wrapText="1"/>
    </xf>
    <xf numFmtId="0" fontId="51" fillId="45" borderId="1" xfId="4" applyFont="1" applyFill="1" applyBorder="1" applyAlignment="1">
      <alignment horizontal="center" vertical="center" wrapText="1"/>
    </xf>
    <xf numFmtId="0" fontId="49" fillId="0" borderId="0" xfId="4" applyFont="1" applyAlignment="1">
      <alignment horizontal="center" vertical="center" wrapText="1"/>
    </xf>
    <xf numFmtId="0" fontId="51" fillId="0" borderId="0" xfId="4" applyFont="1" applyAlignment="1">
      <alignment wrapText="1"/>
    </xf>
    <xf numFmtId="14" fontId="51" fillId="0" borderId="0" xfId="4" applyNumberFormat="1" applyFont="1" applyAlignment="1">
      <alignment wrapText="1"/>
    </xf>
    <xf numFmtId="0" fontId="51" fillId="8" borderId="0" xfId="4" applyFont="1" applyFill="1" applyAlignment="1">
      <alignment wrapText="1"/>
    </xf>
    <xf numFmtId="0" fontId="63" fillId="0" borderId="0" xfId="0" applyFont="1"/>
    <xf numFmtId="0" fontId="63" fillId="0" borderId="0" xfId="0" applyFont="1" applyAlignment="1">
      <alignment vertical="center"/>
    </xf>
    <xf numFmtId="0" fontId="59" fillId="0" borderId="30" xfId="0" applyFont="1" applyBorder="1" applyAlignment="1">
      <alignment horizontal="center" vertical="center" wrapText="1"/>
    </xf>
    <xf numFmtId="1" fontId="81" fillId="0" borderId="20" xfId="0" applyNumberFormat="1" applyFont="1" applyBorder="1" applyAlignment="1">
      <alignment horizontal="center" vertical="center"/>
    </xf>
    <xf numFmtId="1" fontId="81" fillId="8" borderId="20" xfId="0" applyNumberFormat="1" applyFont="1" applyFill="1" applyBorder="1" applyAlignment="1">
      <alignment horizontal="center" vertical="center"/>
    </xf>
    <xf numFmtId="1" fontId="81" fillId="0" borderId="20" xfId="56" applyNumberFormat="1" applyFont="1" applyBorder="1" applyAlignment="1">
      <alignment horizontal="center" vertical="center"/>
    </xf>
    <xf numFmtId="0" fontId="81" fillId="26" borderId="20" xfId="0" applyFont="1" applyFill="1" applyBorder="1" applyAlignment="1">
      <alignment horizontal="center" vertical="center" wrapText="1"/>
    </xf>
    <xf numFmtId="9" fontId="81" fillId="2" borderId="20" xfId="56" applyNumberFormat="1" applyFont="1" applyFill="1" applyBorder="1" applyAlignment="1">
      <alignment horizontal="center" vertical="center"/>
    </xf>
    <xf numFmtId="0" fontId="59" fillId="0" borderId="36" xfId="0" applyFont="1" applyBorder="1" applyAlignment="1">
      <alignment vertical="center" wrapText="1"/>
    </xf>
    <xf numFmtId="0" fontId="59" fillId="0" borderId="57" xfId="0" applyFont="1" applyBorder="1" applyAlignment="1">
      <alignment horizontal="center" vertical="center" wrapText="1"/>
    </xf>
    <xf numFmtId="1" fontId="81" fillId="8" borderId="20" xfId="174" applyNumberFormat="1" applyFont="1" applyFill="1" applyBorder="1" applyAlignment="1">
      <alignment horizontal="center" vertical="center" wrapText="1"/>
    </xf>
    <xf numFmtId="1" fontId="81" fillId="0" borderId="20" xfId="177" applyNumberFormat="1" applyFont="1" applyBorder="1" applyAlignment="1">
      <alignment horizontal="center" vertical="center" wrapText="1"/>
    </xf>
    <xf numFmtId="166" fontId="81" fillId="0" borderId="20" xfId="174" applyNumberFormat="1" applyFont="1" applyBorder="1" applyAlignment="1">
      <alignment horizontal="center" vertical="center" wrapText="1"/>
    </xf>
    <xf numFmtId="9" fontId="81" fillId="0" borderId="20" xfId="179" applyFont="1" applyBorder="1" applyAlignment="1">
      <alignment horizontal="center" vertical="center" wrapText="1"/>
    </xf>
    <xf numFmtId="1" fontId="81" fillId="0" borderId="20" xfId="174" applyNumberFormat="1" applyFont="1" applyBorder="1" applyAlignment="1">
      <alignment horizontal="center" vertical="center" wrapText="1"/>
    </xf>
    <xf numFmtId="49" fontId="59" fillId="0" borderId="20" xfId="166" applyNumberFormat="1" applyFont="1" applyBorder="1" applyAlignment="1" applyProtection="1">
      <alignment horizontal="center" vertical="center" wrapText="1"/>
      <protection locked="0"/>
    </xf>
    <xf numFmtId="9" fontId="81" fillId="0" borderId="20" xfId="187" applyFont="1" applyBorder="1" applyAlignment="1">
      <alignment horizontal="center" vertical="center"/>
    </xf>
    <xf numFmtId="0" fontId="83" fillId="0" borderId="1" xfId="0" applyFont="1" applyBorder="1" applyAlignment="1">
      <alignment horizontal="center" vertical="center" wrapText="1"/>
    </xf>
    <xf numFmtId="9" fontId="83" fillId="0" borderId="1" xfId="0" applyNumberFormat="1" applyFont="1" applyBorder="1" applyAlignment="1">
      <alignment horizontal="center" vertical="center" wrapText="1"/>
    </xf>
    <xf numFmtId="0" fontId="83" fillId="0" borderId="2" xfId="0" applyFont="1" applyBorder="1" applyAlignment="1">
      <alignment horizontal="center" vertical="center" wrapText="1"/>
    </xf>
    <xf numFmtId="14" fontId="83" fillId="0" borderId="2" xfId="0" applyNumberFormat="1" applyFont="1" applyBorder="1" applyAlignment="1">
      <alignment horizontal="center" vertical="center" wrapText="1"/>
    </xf>
    <xf numFmtId="0" fontId="83" fillId="0" borderId="5" xfId="0" applyFont="1" applyBorder="1" applyAlignment="1">
      <alignment horizontal="center" vertical="center" wrapText="1"/>
    </xf>
    <xf numFmtId="9" fontId="83" fillId="0" borderId="5" xfId="0" applyNumberFormat="1" applyFont="1" applyBorder="1" applyAlignment="1">
      <alignment horizontal="center" vertical="center" wrapText="1"/>
    </xf>
    <xf numFmtId="0" fontId="83" fillId="0" borderId="7" xfId="0" applyFont="1" applyBorder="1" applyAlignment="1">
      <alignment horizontal="center" vertical="center" wrapText="1"/>
    </xf>
    <xf numFmtId="14" fontId="83" fillId="0" borderId="7" xfId="0" applyNumberFormat="1" applyFont="1" applyBorder="1" applyAlignment="1">
      <alignment horizontal="center" vertical="center" wrapText="1"/>
    </xf>
    <xf numFmtId="0" fontId="59" fillId="0" borderId="28" xfId="0" applyFont="1" applyBorder="1" applyAlignment="1">
      <alignment horizontal="center" vertical="center" wrapText="1" readingOrder="1"/>
    </xf>
    <xf numFmtId="9" fontId="59" fillId="0" borderId="28" xfId="0" applyNumberFormat="1" applyFont="1" applyBorder="1" applyAlignment="1">
      <alignment horizontal="center" vertical="center" wrapText="1" readingOrder="1"/>
    </xf>
    <xf numFmtId="9" fontId="59" fillId="2" borderId="29" xfId="188" applyNumberFormat="1" applyFont="1" applyFill="1" applyBorder="1" applyAlignment="1">
      <alignment horizontal="center" vertical="center" wrapText="1"/>
    </xf>
    <xf numFmtId="0" fontId="59" fillId="0" borderId="29" xfId="0" applyFont="1" applyBorder="1" applyAlignment="1">
      <alignment horizontal="center" vertical="center" wrapText="1" readingOrder="1"/>
    </xf>
    <xf numFmtId="0" fontId="59" fillId="8" borderId="28" xfId="0" applyFont="1" applyFill="1" applyBorder="1" applyAlignment="1">
      <alignment horizontal="center" vertical="center" wrapText="1" readingOrder="1"/>
    </xf>
    <xf numFmtId="0" fontId="54" fillId="0" borderId="28" xfId="0" applyFont="1" applyBorder="1" applyAlignment="1">
      <alignment horizontal="center" vertical="center" wrapText="1" readingOrder="1"/>
    </xf>
    <xf numFmtId="14" fontId="83" fillId="0" borderId="29" xfId="0" applyNumberFormat="1" applyFont="1" applyBorder="1" applyAlignment="1">
      <alignment horizontal="center" vertical="center" wrapText="1"/>
    </xf>
    <xf numFmtId="14" fontId="83" fillId="0" borderId="37" xfId="0" applyNumberFormat="1" applyFont="1" applyBorder="1" applyAlignment="1">
      <alignment horizontal="center" vertical="center" wrapText="1"/>
    </xf>
    <xf numFmtId="14" fontId="83" fillId="26" borderId="29" xfId="0" applyNumberFormat="1" applyFont="1" applyFill="1" applyBorder="1" applyAlignment="1">
      <alignment horizontal="center" vertical="center" wrapText="1"/>
    </xf>
    <xf numFmtId="14" fontId="83" fillId="0" borderId="29" xfId="0" applyNumberFormat="1" applyFont="1" applyBorder="1" applyAlignment="1">
      <alignment horizontal="center" vertical="center"/>
    </xf>
    <xf numFmtId="14" fontId="83" fillId="0" borderId="37" xfId="0" applyNumberFormat="1" applyFont="1" applyBorder="1" applyAlignment="1">
      <alignment horizontal="center" vertical="center"/>
    </xf>
    <xf numFmtId="0" fontId="83" fillId="0" borderId="37" xfId="0" applyFont="1" applyBorder="1" applyAlignment="1">
      <alignment vertical="center" wrapText="1"/>
    </xf>
    <xf numFmtId="0" fontId="83" fillId="0" borderId="37" xfId="0" applyFont="1" applyBorder="1" applyAlignment="1">
      <alignment horizontal="center" vertical="center" wrapText="1"/>
    </xf>
    <xf numFmtId="0" fontId="83" fillId="0" borderId="36" xfId="0" applyFont="1" applyBorder="1" applyAlignment="1">
      <alignment vertical="center" wrapText="1"/>
    </xf>
    <xf numFmtId="9" fontId="83" fillId="0" borderId="37" xfId="0" applyNumberFormat="1" applyFont="1" applyBorder="1" applyAlignment="1">
      <alignment horizontal="center" vertical="center" wrapText="1"/>
    </xf>
    <xf numFmtId="0" fontId="83" fillId="0" borderId="54" xfId="0" applyFont="1" applyBorder="1" applyAlignment="1">
      <alignment vertical="center" wrapText="1"/>
    </xf>
    <xf numFmtId="0" fontId="83" fillId="0" borderId="5" xfId="0" applyFont="1" applyBorder="1" applyAlignment="1">
      <alignment vertical="center" wrapText="1"/>
    </xf>
    <xf numFmtId="0" fontId="81" fillId="0" borderId="20" xfId="4" applyFont="1" applyBorder="1" applyAlignment="1">
      <alignment horizontal="center" vertical="center"/>
    </xf>
    <xf numFmtId="1" fontId="81" fillId="0" borderId="20" xfId="183" applyNumberFormat="1" applyFont="1" applyBorder="1" applyAlignment="1">
      <alignment horizontal="center" vertical="center" wrapText="1"/>
    </xf>
    <xf numFmtId="1" fontId="81" fillId="0" borderId="20" xfId="189" applyNumberFormat="1" applyFont="1" applyBorder="1" applyAlignment="1">
      <alignment horizontal="center" vertical="center"/>
    </xf>
    <xf numFmtId="9" fontId="81" fillId="0" borderId="20" xfId="190" applyFont="1" applyFill="1" applyBorder="1" applyAlignment="1">
      <alignment horizontal="center" vertical="center"/>
    </xf>
    <xf numFmtId="9" fontId="81" fillId="8" borderId="20" xfId="190" applyFont="1" applyFill="1" applyBorder="1" applyAlignment="1">
      <alignment horizontal="center" vertical="center"/>
    </xf>
    <xf numFmtId="0" fontId="81" fillId="0" borderId="20" xfId="4" applyFont="1" applyBorder="1" applyAlignment="1">
      <alignment horizontal="center" vertical="center" wrapText="1"/>
    </xf>
    <xf numFmtId="0" fontId="103" fillId="0" borderId="9" xfId="0" applyFont="1" applyBorder="1" applyAlignment="1">
      <alignment vertical="center" wrapText="1"/>
    </xf>
    <xf numFmtId="0" fontId="103" fillId="0" borderId="12" xfId="0" applyFont="1" applyBorder="1" applyAlignment="1">
      <alignment vertical="center" wrapText="1"/>
    </xf>
    <xf numFmtId="0" fontId="83" fillId="0" borderId="0" xfId="194" applyFont="1" applyAlignment="1" applyProtection="1">
      <alignment horizontal="center" vertical="center"/>
      <protection locked="0"/>
    </xf>
    <xf numFmtId="0" fontId="45" fillId="0" borderId="15" xfId="194" applyFont="1" applyBorder="1" applyAlignment="1" applyProtection="1">
      <alignment vertical="center" wrapText="1"/>
      <protection locked="0"/>
    </xf>
    <xf numFmtId="0" fontId="45" fillId="0" borderId="16" xfId="194" applyFont="1" applyBorder="1" applyAlignment="1" applyProtection="1">
      <alignment vertical="center" wrapText="1"/>
      <protection locked="0"/>
    </xf>
    <xf numFmtId="14" fontId="45" fillId="8" borderId="2" xfId="194" applyNumberFormat="1" applyFont="1" applyFill="1" applyBorder="1" applyAlignment="1" applyProtection="1">
      <alignment vertical="center" wrapText="1"/>
      <protection locked="0"/>
    </xf>
    <xf numFmtId="0" fontId="83" fillId="0" borderId="0" xfId="194" applyFont="1" applyAlignment="1">
      <alignment horizontal="center" vertical="center" wrapText="1"/>
    </xf>
    <xf numFmtId="0" fontId="53" fillId="0" borderId="0" xfId="194" applyFont="1"/>
    <xf numFmtId="0" fontId="5" fillId="0" borderId="0" xfId="194"/>
    <xf numFmtId="0" fontId="83" fillId="0" borderId="0" xfId="194" applyFont="1" applyAlignment="1">
      <alignment horizontal="left" vertical="center" wrapText="1"/>
    </xf>
    <xf numFmtId="0" fontId="105" fillId="0" borderId="0" xfId="194" applyFont="1" applyAlignment="1">
      <alignment vertical="center" wrapText="1"/>
    </xf>
    <xf numFmtId="0" fontId="83" fillId="0" borderId="0" xfId="194" applyFont="1" applyAlignment="1">
      <alignment horizontal="center" vertical="center"/>
    </xf>
    <xf numFmtId="0" fontId="65" fillId="13" borderId="116" xfId="194" applyFont="1" applyFill="1" applyBorder="1" applyAlignment="1" applyProtection="1">
      <alignment horizontal="centerContinuous" vertical="center"/>
      <protection locked="0"/>
    </xf>
    <xf numFmtId="0" fontId="65" fillId="13" borderId="59" xfId="194" applyFont="1" applyFill="1" applyBorder="1" applyAlignment="1" applyProtection="1">
      <alignment horizontal="centerContinuous" vertical="center"/>
      <protection locked="0"/>
    </xf>
    <xf numFmtId="0" fontId="65" fillId="13" borderId="59" xfId="194" applyFont="1" applyFill="1" applyBorder="1" applyAlignment="1" applyProtection="1">
      <alignment horizontal="center" vertical="center"/>
      <protection locked="0"/>
    </xf>
    <xf numFmtId="0" fontId="65" fillId="13" borderId="7" xfId="194" applyFont="1" applyFill="1" applyBorder="1" applyAlignment="1" applyProtection="1">
      <alignment horizontal="centerContinuous" vertical="center"/>
      <protection locked="0"/>
    </xf>
    <xf numFmtId="0" fontId="65" fillId="22" borderId="116" xfId="194" applyFont="1" applyFill="1" applyBorder="1" applyAlignment="1" applyProtection="1">
      <alignment horizontal="centerContinuous" vertical="center"/>
      <protection locked="0"/>
    </xf>
    <xf numFmtId="0" fontId="65" fillId="22" borderId="59" xfId="194" applyFont="1" applyFill="1" applyBorder="1" applyAlignment="1" applyProtection="1">
      <alignment horizontal="centerContinuous" vertical="center"/>
      <protection locked="0"/>
    </xf>
    <xf numFmtId="0" fontId="65" fillId="23" borderId="5" xfId="194" applyFont="1" applyFill="1" applyBorder="1" applyAlignment="1" applyProtection="1">
      <alignment horizontal="centerContinuous" vertical="center"/>
      <protection locked="0"/>
    </xf>
    <xf numFmtId="0" fontId="80" fillId="0" borderId="0" xfId="194" applyFont="1" applyAlignment="1">
      <alignment vertical="center" wrapText="1"/>
    </xf>
    <xf numFmtId="0" fontId="79" fillId="21" borderId="19" xfId="194" applyFont="1" applyFill="1" applyBorder="1" applyAlignment="1" applyProtection="1">
      <alignment horizontal="center" vertical="center" wrapText="1"/>
      <protection locked="0"/>
    </xf>
    <xf numFmtId="0" fontId="83" fillId="8" borderId="0" xfId="194" applyFont="1" applyFill="1" applyAlignment="1" applyProtection="1">
      <alignment horizontal="center" vertical="center"/>
      <protection locked="0"/>
    </xf>
    <xf numFmtId="0" fontId="79" fillId="21" borderId="4" xfId="194" applyFont="1" applyFill="1" applyBorder="1" applyAlignment="1" applyProtection="1">
      <alignment horizontal="center" vertical="center" wrapText="1"/>
      <protection locked="0"/>
    </xf>
    <xf numFmtId="1" fontId="60" fillId="0" borderId="18" xfId="194" applyNumberFormat="1" applyFont="1" applyBorder="1" applyAlignment="1">
      <alignment horizontal="center" vertical="center"/>
    </xf>
    <xf numFmtId="0" fontId="79" fillId="7" borderId="117" xfId="198" applyFont="1" applyFill="1" applyBorder="1" applyAlignment="1">
      <alignment horizontal="centerContinuous" vertical="center"/>
    </xf>
    <xf numFmtId="0" fontId="79" fillId="7" borderId="118" xfId="198" applyFont="1" applyFill="1" applyBorder="1" applyAlignment="1">
      <alignment horizontal="centerContinuous" vertical="center"/>
    </xf>
    <xf numFmtId="0" fontId="60" fillId="0" borderId="12" xfId="194" applyFont="1" applyBorder="1" applyAlignment="1">
      <alignment horizontal="center" vertical="center"/>
    </xf>
    <xf numFmtId="10" fontId="46" fillId="2" borderId="14" xfId="197" applyNumberFormat="1" applyFont="1" applyFill="1" applyBorder="1" applyAlignment="1">
      <alignment horizontal="center" vertical="center"/>
    </xf>
    <xf numFmtId="10" fontId="46" fillId="2" borderId="5" xfId="197" applyNumberFormat="1" applyFont="1" applyFill="1" applyBorder="1" applyAlignment="1">
      <alignment horizontal="center" vertical="center"/>
    </xf>
    <xf numFmtId="0" fontId="44" fillId="8" borderId="0" xfId="194" applyFont="1" applyFill="1" applyAlignment="1" applyProtection="1">
      <alignment horizontal="center" vertical="center"/>
      <protection locked="0"/>
    </xf>
    <xf numFmtId="0" fontId="83" fillId="0" borderId="0" xfId="194" applyFont="1" applyAlignment="1" applyProtection="1">
      <alignment horizontal="center" vertical="center" wrapText="1"/>
      <protection locked="0"/>
    </xf>
    <xf numFmtId="0" fontId="83" fillId="0" borderId="1" xfId="202" applyFont="1" applyBorder="1" applyAlignment="1">
      <alignment horizontal="justify" vertical="center" wrapText="1"/>
    </xf>
    <xf numFmtId="0" fontId="83" fillId="0" borderId="1" xfId="202" applyFont="1" applyBorder="1" applyAlignment="1">
      <alignment horizontal="center" vertical="center" wrapText="1"/>
    </xf>
    <xf numFmtId="165" fontId="83" fillId="0" borderId="1" xfId="202" applyNumberFormat="1" applyFont="1" applyBorder="1" applyAlignment="1">
      <alignment horizontal="center" vertical="center" wrapText="1"/>
    </xf>
    <xf numFmtId="165" fontId="83" fillId="8" borderId="1" xfId="202" applyNumberFormat="1" applyFont="1" applyFill="1" applyBorder="1" applyAlignment="1">
      <alignment horizontal="center" vertical="center" wrapText="1"/>
    </xf>
    <xf numFmtId="166" fontId="83" fillId="8" borderId="1" xfId="202" applyNumberFormat="1" applyFont="1" applyFill="1" applyBorder="1" applyAlignment="1">
      <alignment horizontal="center" vertical="center" wrapText="1"/>
    </xf>
    <xf numFmtId="0" fontId="83" fillId="8" borderId="1" xfId="202" applyFont="1" applyFill="1" applyBorder="1" applyAlignment="1">
      <alignment horizontal="justify" vertical="center" wrapText="1"/>
    </xf>
    <xf numFmtId="9" fontId="98" fillId="2" borderId="1" xfId="205" applyNumberFormat="1" applyFont="1" applyFill="1" applyBorder="1" applyAlignment="1">
      <alignment horizontal="center" vertical="center"/>
    </xf>
    <xf numFmtId="1" fontId="83" fillId="0" borderId="1" xfId="202" applyNumberFormat="1" applyFont="1" applyBorder="1" applyAlignment="1">
      <alignment horizontal="center" vertical="center" wrapText="1"/>
    </xf>
    <xf numFmtId="9" fontId="83" fillId="0" borderId="1" xfId="202" applyNumberFormat="1" applyFont="1" applyBorder="1" applyAlignment="1">
      <alignment horizontal="center" vertical="center" wrapText="1"/>
    </xf>
    <xf numFmtId="0" fontId="79" fillId="7" borderId="117" xfId="205" applyFont="1" applyFill="1" applyBorder="1" applyAlignment="1">
      <alignment horizontal="centerContinuous" vertical="center"/>
    </xf>
    <xf numFmtId="0" fontId="79" fillId="7" borderId="118" xfId="205" applyFont="1" applyFill="1" applyBorder="1" applyAlignment="1">
      <alignment horizontal="centerContinuous" vertical="center"/>
    </xf>
    <xf numFmtId="10" fontId="46" fillId="2" borderId="14" xfId="204" applyNumberFormat="1" applyFont="1" applyFill="1" applyBorder="1" applyAlignment="1">
      <alignment horizontal="center" vertical="center"/>
    </xf>
    <xf numFmtId="10" fontId="46" fillId="2" borderId="5" xfId="204" applyNumberFormat="1" applyFont="1" applyFill="1" applyBorder="1" applyAlignment="1">
      <alignment horizontal="center" vertical="center"/>
    </xf>
    <xf numFmtId="41" fontId="83" fillId="0" borderId="0" xfId="207" applyFont="1" applyFill="1" applyBorder="1" applyAlignment="1" applyProtection="1">
      <alignment horizontal="center" vertical="center" wrapText="1"/>
      <protection locked="0"/>
    </xf>
    <xf numFmtId="0" fontId="83" fillId="0" borderId="0" xfId="205" applyFont="1" applyAlignment="1" applyProtection="1">
      <alignment horizontal="center" vertical="center"/>
      <protection locked="0"/>
    </xf>
    <xf numFmtId="0" fontId="45" fillId="0" borderId="15" xfId="205" applyFont="1" applyBorder="1" applyAlignment="1" applyProtection="1">
      <alignment vertical="center" wrapText="1"/>
      <protection locked="0"/>
    </xf>
    <xf numFmtId="0" fontId="45" fillId="0" borderId="16" xfId="205" applyFont="1" applyBorder="1" applyAlignment="1" applyProtection="1">
      <alignment vertical="center" wrapText="1"/>
      <protection locked="0"/>
    </xf>
    <xf numFmtId="0" fontId="44" fillId="20" borderId="107" xfId="205" applyFont="1" applyFill="1" applyBorder="1" applyAlignment="1" applyProtection="1">
      <alignment horizontal="center" vertical="center"/>
      <protection locked="0"/>
    </xf>
    <xf numFmtId="0" fontId="44" fillId="0" borderId="1" xfId="205" applyFont="1" applyBorder="1" applyAlignment="1" applyProtection="1">
      <alignment vertical="center"/>
      <protection locked="0"/>
    </xf>
    <xf numFmtId="0" fontId="83" fillId="0" borderId="0" xfId="205" applyFont="1" applyAlignment="1">
      <alignment horizontal="center" vertical="center" wrapText="1"/>
    </xf>
    <xf numFmtId="0" fontId="53" fillId="0" borderId="0" xfId="205" applyFont="1"/>
    <xf numFmtId="0" fontId="4" fillId="0" borderId="0" xfId="205"/>
    <xf numFmtId="0" fontId="83" fillId="0" borderId="0" xfId="205" applyFont="1" applyAlignment="1">
      <alignment horizontal="left" vertical="center" wrapText="1"/>
    </xf>
    <xf numFmtId="0" fontId="105" fillId="0" borderId="0" xfId="205" applyFont="1" applyAlignment="1">
      <alignment vertical="center" wrapText="1"/>
    </xf>
    <xf numFmtId="0" fontId="83" fillId="0" borderId="0" xfId="205" applyFont="1" applyAlignment="1">
      <alignment horizontal="center" vertical="center"/>
    </xf>
    <xf numFmtId="0" fontId="65" fillId="22" borderId="59" xfId="205" applyFont="1" applyFill="1" applyBorder="1" applyAlignment="1" applyProtection="1">
      <alignment horizontal="centerContinuous" vertical="center"/>
      <protection locked="0"/>
    </xf>
    <xf numFmtId="0" fontId="65" fillId="23" borderId="5" xfId="205" applyFont="1" applyFill="1" applyBorder="1" applyAlignment="1" applyProtection="1">
      <alignment horizontal="centerContinuous" vertical="center"/>
      <protection locked="0"/>
    </xf>
    <xf numFmtId="0" fontId="80" fillId="0" borderId="0" xfId="205" applyFont="1" applyAlignment="1">
      <alignment vertical="center" wrapText="1"/>
    </xf>
    <xf numFmtId="0" fontId="79" fillId="21" borderId="107" xfId="205" applyFont="1" applyFill="1" applyBorder="1" applyAlignment="1" applyProtection="1">
      <alignment horizontal="center" vertical="center" wrapText="1"/>
      <protection locked="0"/>
    </xf>
    <xf numFmtId="0" fontId="79" fillId="21" borderId="1" xfId="205" applyFont="1" applyFill="1" applyBorder="1" applyAlignment="1" applyProtection="1">
      <alignment horizontal="center" vertical="center" wrapText="1"/>
      <protection locked="0"/>
    </xf>
    <xf numFmtId="0" fontId="79" fillId="21" borderId="19" xfId="205" applyFont="1" applyFill="1" applyBorder="1" applyAlignment="1" applyProtection="1">
      <alignment horizontal="center" vertical="center" wrapText="1"/>
      <protection locked="0"/>
    </xf>
    <xf numFmtId="0" fontId="79" fillId="21" borderId="108" xfId="205" applyFont="1" applyFill="1" applyBorder="1" applyAlignment="1" applyProtection="1">
      <alignment horizontal="center" vertical="center" wrapText="1"/>
      <protection locked="0"/>
    </xf>
    <xf numFmtId="0" fontId="79" fillId="24" borderId="2" xfId="205" applyFont="1" applyFill="1" applyBorder="1" applyAlignment="1" applyProtection="1">
      <alignment horizontal="center" vertical="center" wrapText="1"/>
      <protection locked="0"/>
    </xf>
    <xf numFmtId="0" fontId="79" fillId="24" borderId="1" xfId="205" applyFont="1" applyFill="1" applyBorder="1" applyAlignment="1" applyProtection="1">
      <alignment horizontal="center" vertical="center" wrapText="1"/>
      <protection locked="0"/>
    </xf>
    <xf numFmtId="0" fontId="79" fillId="24" borderId="94" xfId="205" applyFont="1" applyFill="1" applyBorder="1" applyAlignment="1" applyProtection="1">
      <alignment horizontal="center" vertical="center" wrapText="1"/>
      <protection locked="0"/>
    </xf>
    <xf numFmtId="0" fontId="79" fillId="12" borderId="1" xfId="205" applyFont="1" applyFill="1" applyBorder="1" applyAlignment="1" applyProtection="1">
      <alignment horizontal="center" vertical="center" wrapText="1"/>
      <protection locked="0"/>
    </xf>
    <xf numFmtId="9" fontId="83" fillId="0" borderId="1" xfId="206" applyFont="1" applyFill="1" applyBorder="1" applyAlignment="1">
      <alignment horizontal="center" vertical="center" wrapText="1"/>
    </xf>
    <xf numFmtId="9" fontId="83" fillId="0" borderId="1" xfId="205" applyNumberFormat="1" applyFont="1" applyBorder="1" applyAlignment="1" applyProtection="1">
      <alignment horizontal="center" vertical="center"/>
      <protection locked="0"/>
    </xf>
    <xf numFmtId="9" fontId="39" fillId="0" borderId="1" xfId="206" applyFont="1" applyBorder="1" applyAlignment="1">
      <alignment horizontal="justify" vertical="center" wrapText="1"/>
    </xf>
    <xf numFmtId="0" fontId="83" fillId="8" borderId="0" xfId="205" applyFont="1" applyFill="1" applyAlignment="1" applyProtection="1">
      <alignment horizontal="center" vertical="center"/>
      <protection locked="0"/>
    </xf>
    <xf numFmtId="0" fontId="79" fillId="21" borderId="4" xfId="205" applyFont="1" applyFill="1" applyBorder="1" applyAlignment="1" applyProtection="1">
      <alignment horizontal="center" vertical="center" wrapText="1"/>
      <protection locked="0"/>
    </xf>
    <xf numFmtId="1" fontId="60" fillId="0" borderId="18" xfId="205" applyNumberFormat="1" applyFont="1" applyBorder="1" applyAlignment="1">
      <alignment horizontal="center" vertical="center"/>
    </xf>
    <xf numFmtId="0" fontId="60" fillId="0" borderId="12" xfId="205" applyFont="1" applyBorder="1" applyAlignment="1">
      <alignment horizontal="center" vertical="center"/>
    </xf>
    <xf numFmtId="0" fontId="44" fillId="8" borderId="0" xfId="205" applyFont="1" applyFill="1" applyAlignment="1" applyProtection="1">
      <alignment horizontal="center" vertical="center"/>
      <protection locked="0"/>
    </xf>
    <xf numFmtId="0" fontId="83" fillId="0" borderId="0" xfId="205" applyFont="1" applyAlignment="1" applyProtection="1">
      <alignment horizontal="center" vertical="center" wrapText="1"/>
      <protection locked="0"/>
    </xf>
    <xf numFmtId="9" fontId="98" fillId="0" borderId="4" xfId="206" applyFont="1" applyFill="1" applyBorder="1" applyAlignment="1">
      <alignment horizontal="center" vertical="center"/>
    </xf>
    <xf numFmtId="0" fontId="83" fillId="0" borderId="1" xfId="1" applyFont="1" applyFill="1" applyBorder="1" applyAlignment="1" applyProtection="1">
      <alignment horizontal="center" vertical="center" wrapText="1"/>
      <protection locked="0"/>
    </xf>
    <xf numFmtId="0" fontId="83" fillId="0" borderId="1" xfId="205" applyFont="1" applyBorder="1" applyAlignment="1" applyProtection="1">
      <alignment horizontal="center" vertical="center"/>
      <protection locked="0"/>
    </xf>
    <xf numFmtId="0" fontId="83" fillId="0" borderId="1" xfId="205" applyFont="1" applyBorder="1" applyAlignment="1" applyProtection="1">
      <alignment horizontal="center" vertical="center" wrapText="1"/>
      <protection locked="0"/>
    </xf>
    <xf numFmtId="1" fontId="44" fillId="0" borderId="1" xfId="205" applyNumberFormat="1" applyFont="1" applyBorder="1" applyAlignment="1">
      <alignment horizontal="center" vertical="center"/>
    </xf>
    <xf numFmtId="1" fontId="44" fillId="8" borderId="1" xfId="205" applyNumberFormat="1" applyFont="1" applyFill="1" applyBorder="1" applyAlignment="1">
      <alignment horizontal="center" vertical="center"/>
    </xf>
    <xf numFmtId="1" fontId="44" fillId="0" borderId="1" xfId="204" applyNumberFormat="1" applyFont="1" applyBorder="1" applyAlignment="1">
      <alignment horizontal="center" vertical="center"/>
    </xf>
    <xf numFmtId="9" fontId="44" fillId="0" borderId="1" xfId="206" applyFont="1" applyFill="1" applyBorder="1" applyAlignment="1">
      <alignment horizontal="center" vertical="center"/>
    </xf>
    <xf numFmtId="0" fontId="83" fillId="8" borderId="0" xfId="208" applyFont="1" applyFill="1" applyAlignment="1" applyProtection="1">
      <alignment horizontal="center" vertical="center"/>
      <protection locked="0"/>
    </xf>
    <xf numFmtId="0" fontId="49" fillId="20" borderId="20" xfId="208" applyFont="1" applyFill="1" applyBorder="1" applyAlignment="1" applyProtection="1">
      <alignment horizontal="center" vertical="center" wrapText="1"/>
      <protection locked="0"/>
    </xf>
    <xf numFmtId="14" fontId="49" fillId="8" borderId="20" xfId="208" applyNumberFormat="1" applyFont="1" applyFill="1" applyBorder="1" applyAlignment="1" applyProtection="1">
      <alignment horizontal="center" vertical="center" wrapText="1"/>
      <protection locked="0"/>
    </xf>
    <xf numFmtId="0" fontId="49" fillId="0" borderId="20" xfId="208" applyFont="1" applyBorder="1" applyAlignment="1" applyProtection="1">
      <alignment horizontal="center" vertical="center" wrapText="1"/>
      <protection locked="0"/>
    </xf>
    <xf numFmtId="0" fontId="83" fillId="8" borderId="0" xfId="208" applyFont="1" applyFill="1" applyAlignment="1">
      <alignment horizontal="center" vertical="center" wrapText="1"/>
    </xf>
    <xf numFmtId="0" fontId="53" fillId="8" borderId="0" xfId="208" applyFont="1" applyFill="1"/>
    <xf numFmtId="0" fontId="3" fillId="8" borderId="0" xfId="208" applyFill="1"/>
    <xf numFmtId="0" fontId="83" fillId="8" borderId="0" xfId="208" applyFont="1" applyFill="1" applyAlignment="1">
      <alignment horizontal="left" vertical="center" wrapText="1"/>
    </xf>
    <xf numFmtId="0" fontId="105" fillId="8" borderId="0" xfId="208" applyFont="1" applyFill="1" applyAlignment="1">
      <alignment vertical="center" wrapText="1"/>
    </xf>
    <xf numFmtId="0" fontId="83" fillId="8" borderId="0" xfId="208" applyFont="1" applyFill="1" applyAlignment="1">
      <alignment horizontal="center" vertical="center"/>
    </xf>
    <xf numFmtId="0" fontId="65" fillId="13" borderId="116" xfId="208" applyFont="1" applyFill="1" applyBorder="1" applyAlignment="1" applyProtection="1">
      <alignment horizontal="centerContinuous" vertical="center"/>
      <protection locked="0"/>
    </xf>
    <xf numFmtId="0" fontId="65" fillId="13" borderId="59" xfId="208" applyFont="1" applyFill="1" applyBorder="1" applyAlignment="1" applyProtection="1">
      <alignment horizontal="centerContinuous" vertical="center"/>
      <protection locked="0"/>
    </xf>
    <xf numFmtId="0" fontId="65" fillId="13" borderId="7" xfId="208" applyFont="1" applyFill="1" applyBorder="1" applyAlignment="1" applyProtection="1">
      <alignment horizontal="centerContinuous" vertical="center"/>
      <protection locked="0"/>
    </xf>
    <xf numFmtId="0" fontId="80" fillId="8" borderId="0" xfId="208" applyFont="1" applyFill="1" applyAlignment="1">
      <alignment vertical="center" wrapText="1"/>
    </xf>
    <xf numFmtId="0" fontId="79" fillId="21" borderId="1" xfId="208" applyFont="1" applyFill="1" applyBorder="1" applyAlignment="1" applyProtection="1">
      <alignment horizontal="center" vertical="center" wrapText="1"/>
      <protection locked="0"/>
    </xf>
    <xf numFmtId="0" fontId="79" fillId="21" borderId="19" xfId="208" applyFont="1" applyFill="1" applyBorder="1" applyAlignment="1" applyProtection="1">
      <alignment horizontal="center" vertical="center" wrapText="1"/>
      <protection locked="0"/>
    </xf>
    <xf numFmtId="0" fontId="69" fillId="24" borderId="30" xfId="208" applyFont="1" applyFill="1" applyBorder="1" applyAlignment="1" applyProtection="1">
      <alignment horizontal="center" vertical="center" wrapText="1"/>
      <protection locked="0"/>
    </xf>
    <xf numFmtId="0" fontId="69" fillId="24" borderId="17" xfId="208" applyFont="1" applyFill="1" applyBorder="1" applyAlignment="1" applyProtection="1">
      <alignment horizontal="center" vertical="center" wrapText="1"/>
      <protection locked="0"/>
    </xf>
    <xf numFmtId="0" fontId="69" fillId="24" borderId="23" xfId="208" applyFont="1" applyFill="1" applyBorder="1" applyAlignment="1" applyProtection="1">
      <alignment horizontal="center" vertical="center" wrapText="1"/>
      <protection locked="0"/>
    </xf>
    <xf numFmtId="0" fontId="69" fillId="12" borderId="23" xfId="208" applyFont="1" applyFill="1" applyBorder="1" applyAlignment="1" applyProtection="1">
      <alignment horizontal="center" vertical="center" wrapText="1"/>
      <protection locked="0"/>
    </xf>
    <xf numFmtId="0" fontId="109" fillId="0" borderId="1" xfId="1" applyFont="1" applyFill="1" applyBorder="1" applyAlignment="1" applyProtection="1">
      <alignment horizontal="center" vertical="center" wrapText="1"/>
      <protection locked="0"/>
    </xf>
    <xf numFmtId="0" fontId="109" fillId="0" borderId="1" xfId="208" applyFont="1" applyBorder="1" applyAlignment="1">
      <alignment horizontal="center" vertical="center" wrapText="1"/>
    </xf>
    <xf numFmtId="0" fontId="109" fillId="0" borderId="1" xfId="208" applyFont="1" applyBorder="1" applyAlignment="1">
      <alignment horizontal="justify" vertical="center" wrapText="1" readingOrder="1"/>
    </xf>
    <xf numFmtId="0" fontId="110" fillId="0" borderId="1" xfId="208" applyFont="1" applyBorder="1" applyAlignment="1">
      <alignment horizontal="justify" vertical="center" wrapText="1"/>
    </xf>
    <xf numFmtId="9" fontId="110" fillId="0" borderId="1" xfId="208" applyNumberFormat="1" applyFont="1" applyBorder="1" applyAlignment="1">
      <alignment horizontal="center" vertical="center"/>
    </xf>
    <xf numFmtId="0" fontId="110" fillId="0" borderId="1" xfId="208" applyFont="1" applyBorder="1" applyAlignment="1">
      <alignment horizontal="center" vertical="center" wrapText="1"/>
    </xf>
    <xf numFmtId="0" fontId="110" fillId="0" borderId="1" xfId="208" applyFont="1" applyBorder="1" applyAlignment="1">
      <alignment horizontal="center" vertical="center"/>
    </xf>
    <xf numFmtId="14" fontId="110" fillId="0" borderId="1" xfId="208" applyNumberFormat="1" applyFont="1" applyBorder="1" applyAlignment="1">
      <alignment horizontal="center" vertical="center"/>
    </xf>
    <xf numFmtId="1" fontId="81" fillId="8" borderId="28" xfId="208" applyNumberFormat="1" applyFont="1" applyFill="1" applyBorder="1" applyAlignment="1">
      <alignment horizontal="center" vertical="center" wrapText="1"/>
    </xf>
    <xf numFmtId="1" fontId="81" fillId="0" borderId="28" xfId="210" applyNumberFormat="1" applyFont="1" applyBorder="1" applyAlignment="1">
      <alignment horizontal="center" vertical="center" wrapText="1"/>
    </xf>
    <xf numFmtId="166" fontId="59" fillId="8" borderId="28" xfId="209" applyNumberFormat="1" applyFont="1" applyFill="1" applyBorder="1" applyAlignment="1">
      <alignment horizontal="center" vertical="center" wrapText="1"/>
    </xf>
    <xf numFmtId="9" fontId="59" fillId="2" borderId="28" xfId="211" applyNumberFormat="1" applyFont="1" applyFill="1" applyBorder="1" applyAlignment="1">
      <alignment horizontal="center" vertical="center" wrapText="1"/>
    </xf>
    <xf numFmtId="9" fontId="81" fillId="0" borderId="28" xfId="212" applyFont="1" applyFill="1" applyBorder="1" applyAlignment="1">
      <alignment horizontal="center" vertical="center" wrapText="1"/>
    </xf>
    <xf numFmtId="0" fontId="109" fillId="0" borderId="1" xfId="1" applyFont="1" applyFill="1" applyBorder="1" applyAlignment="1" applyProtection="1">
      <alignment vertical="center" wrapText="1"/>
      <protection locked="0"/>
    </xf>
    <xf numFmtId="0" fontId="109" fillId="0" borderId="1" xfId="208" applyFont="1" applyBorder="1" applyAlignment="1">
      <alignment vertical="center" wrapText="1"/>
    </xf>
    <xf numFmtId="9" fontId="59" fillId="0" borderId="28" xfId="211" applyNumberFormat="1" applyFont="1" applyBorder="1" applyAlignment="1">
      <alignment horizontal="center" vertical="center" wrapText="1"/>
    </xf>
    <xf numFmtId="0" fontId="110" fillId="0" borderId="1" xfId="208" applyFont="1" applyBorder="1" applyAlignment="1">
      <alignment horizontal="justify" vertical="center" wrapText="1" readingOrder="1"/>
    </xf>
    <xf numFmtId="1" fontId="110" fillId="0" borderId="1" xfId="213" applyNumberFormat="1" applyFont="1" applyBorder="1" applyAlignment="1">
      <alignment horizontal="center" vertical="center"/>
    </xf>
    <xf numFmtId="14" fontId="83" fillId="8" borderId="0" xfId="208" applyNumberFormat="1" applyFont="1" applyFill="1" applyAlignment="1">
      <alignment horizontal="center" vertical="center" wrapText="1"/>
    </xf>
    <xf numFmtId="14" fontId="0" fillId="8" borderId="0" xfId="214" applyNumberFormat="1" applyFont="1" applyFill="1" applyBorder="1"/>
    <xf numFmtId="0" fontId="110" fillId="0" borderId="1" xfId="208" applyFont="1" applyBorder="1" applyAlignment="1">
      <alignment horizontal="justify" vertical="center"/>
    </xf>
    <xf numFmtId="0" fontId="44" fillId="8" borderId="0" xfId="208" applyFont="1" applyFill="1" applyAlignment="1" applyProtection="1">
      <alignment horizontal="center" vertical="center"/>
      <protection locked="0"/>
    </xf>
    <xf numFmtId="0" fontId="3" fillId="0" borderId="0" xfId="208" applyAlignment="1">
      <alignment horizontal="center" vertical="center"/>
    </xf>
    <xf numFmtId="0" fontId="51" fillId="11" borderId="21" xfId="4" applyFont="1" applyFill="1" applyBorder="1" applyAlignment="1">
      <alignment horizontal="center" vertical="center"/>
    </xf>
    <xf numFmtId="0" fontId="51" fillId="11" borderId="20" xfId="4" applyFont="1" applyFill="1" applyBorder="1" applyAlignment="1">
      <alignment horizontal="center" vertical="center" wrapText="1"/>
    </xf>
    <xf numFmtId="0" fontId="51" fillId="11" borderId="20" xfId="7" applyFont="1" applyFill="1" applyBorder="1" applyAlignment="1" applyProtection="1">
      <alignment horizontal="center" vertical="center" wrapText="1"/>
    </xf>
    <xf numFmtId="14" fontId="54" fillId="11" borderId="20" xfId="4" applyNumberFormat="1" applyFont="1" applyFill="1" applyBorder="1" applyAlignment="1">
      <alignment horizontal="center" vertical="center" wrapText="1"/>
    </xf>
    <xf numFmtId="14" fontId="51" fillId="11" borderId="20" xfId="4" applyNumberFormat="1" applyFont="1" applyFill="1" applyBorder="1" applyAlignment="1">
      <alignment horizontal="center" vertical="center" wrapText="1"/>
    </xf>
    <xf numFmtId="9" fontId="51" fillId="11" borderId="20" xfId="4" applyNumberFormat="1" applyFont="1" applyFill="1" applyBorder="1" applyAlignment="1">
      <alignment horizontal="center" vertical="center" wrapText="1"/>
    </xf>
    <xf numFmtId="0" fontId="51" fillId="11" borderId="22" xfId="4" applyFont="1" applyFill="1" applyBorder="1" applyAlignment="1">
      <alignment horizontal="center" vertical="center" wrapText="1"/>
    </xf>
    <xf numFmtId="0" fontId="54" fillId="11" borderId="20" xfId="4" applyFont="1" applyFill="1" applyBorder="1" applyAlignment="1">
      <alignment horizontal="center" vertical="center" wrapText="1"/>
    </xf>
    <xf numFmtId="165" fontId="54" fillId="11" borderId="20" xfId="4" applyNumberFormat="1" applyFont="1" applyFill="1" applyBorder="1" applyAlignment="1">
      <alignment horizontal="center" vertical="center" wrapText="1"/>
    </xf>
    <xf numFmtId="17" fontId="63" fillId="34" borderId="20" xfId="0" applyNumberFormat="1" applyFont="1" applyFill="1" applyBorder="1" applyAlignment="1">
      <alignment horizontal="center" vertical="center" wrapText="1"/>
    </xf>
    <xf numFmtId="0" fontId="38" fillId="19" borderId="20" xfId="0" applyFont="1" applyFill="1" applyBorder="1" applyAlignment="1">
      <alignment horizontal="center" vertical="center" wrapText="1"/>
    </xf>
    <xf numFmtId="0" fontId="38" fillId="0" borderId="119" xfId="0" applyFont="1" applyBorder="1" applyAlignment="1">
      <alignment horizontal="center" vertical="center"/>
    </xf>
    <xf numFmtId="0" fontId="0" fillId="8" borderId="13" xfId="0" applyFill="1" applyBorder="1" applyAlignment="1">
      <alignment horizontal="center" vertical="center"/>
    </xf>
    <xf numFmtId="0" fontId="0" fillId="8" borderId="122" xfId="0" applyFill="1" applyBorder="1" applyAlignment="1">
      <alignment horizontal="center" vertical="center"/>
    </xf>
    <xf numFmtId="0" fontId="0" fillId="8" borderId="124" xfId="0" applyFill="1" applyBorder="1" applyAlignment="1">
      <alignment horizontal="center" vertical="center"/>
    </xf>
    <xf numFmtId="0" fontId="0" fillId="8" borderId="123" xfId="0" applyFill="1" applyBorder="1" applyAlignment="1">
      <alignment horizontal="center" vertical="center"/>
    </xf>
    <xf numFmtId="0" fontId="0" fillId="8" borderId="126" xfId="0" applyFill="1" applyBorder="1" applyAlignment="1">
      <alignment horizontal="center" vertical="center"/>
    </xf>
    <xf numFmtId="0" fontId="83" fillId="0" borderId="0" xfId="215" applyFont="1" applyAlignment="1" applyProtection="1">
      <alignment horizontal="center" vertical="center"/>
      <protection locked="0"/>
    </xf>
    <xf numFmtId="0" fontId="45" fillId="0" borderId="15" xfId="215" applyFont="1" applyBorder="1" applyAlignment="1" applyProtection="1">
      <alignment vertical="center" wrapText="1"/>
      <protection locked="0"/>
    </xf>
    <xf numFmtId="0" fontId="45" fillId="0" borderId="16" xfId="215" applyFont="1" applyBorder="1" applyAlignment="1" applyProtection="1">
      <alignment vertical="center" wrapText="1"/>
      <protection locked="0"/>
    </xf>
    <xf numFmtId="0" fontId="44" fillId="20" borderId="107" xfId="215" applyFont="1" applyFill="1" applyBorder="1" applyAlignment="1" applyProtection="1">
      <alignment horizontal="center" vertical="center"/>
      <protection locked="0"/>
    </xf>
    <xf numFmtId="14" fontId="45" fillId="8" borderId="2" xfId="215" applyNumberFormat="1" applyFont="1" applyFill="1" applyBorder="1" applyAlignment="1" applyProtection="1">
      <alignment vertical="center" wrapText="1"/>
      <protection locked="0"/>
    </xf>
    <xf numFmtId="0" fontId="44" fillId="0" borderId="1" xfId="215" applyFont="1" applyBorder="1" applyAlignment="1" applyProtection="1">
      <alignment vertical="center"/>
      <protection locked="0"/>
    </xf>
    <xf numFmtId="0" fontId="83" fillId="0" borderId="0" xfId="215" applyFont="1" applyAlignment="1">
      <alignment horizontal="center" vertical="center" wrapText="1"/>
    </xf>
    <xf numFmtId="0" fontId="53" fillId="0" borderId="0" xfId="215" applyFont="1"/>
    <xf numFmtId="0" fontId="2" fillId="0" borderId="0" xfId="215"/>
    <xf numFmtId="0" fontId="83" fillId="0" borderId="0" xfId="215" applyFont="1" applyAlignment="1">
      <alignment horizontal="left" vertical="center" wrapText="1"/>
    </xf>
    <xf numFmtId="0" fontId="105" fillId="0" borderId="0" xfId="215" applyFont="1" applyAlignment="1">
      <alignment vertical="center" wrapText="1"/>
    </xf>
    <xf numFmtId="0" fontId="83" fillId="0" borderId="0" xfId="215" applyFont="1" applyAlignment="1">
      <alignment horizontal="center" vertical="center"/>
    </xf>
    <xf numFmtId="0" fontId="65" fillId="13" borderId="116" xfId="215" applyFont="1" applyFill="1" applyBorder="1" applyAlignment="1" applyProtection="1">
      <alignment horizontal="centerContinuous" vertical="center"/>
      <protection locked="0"/>
    </xf>
    <xf numFmtId="0" fontId="65" fillId="13" borderId="59" xfId="215" applyFont="1" applyFill="1" applyBorder="1" applyAlignment="1" applyProtection="1">
      <alignment horizontal="centerContinuous" vertical="center"/>
      <protection locked="0"/>
    </xf>
    <xf numFmtId="0" fontId="65" fillId="13" borderId="7" xfId="215" applyFont="1" applyFill="1" applyBorder="1" applyAlignment="1" applyProtection="1">
      <alignment horizontal="centerContinuous" vertical="center"/>
      <protection locked="0"/>
    </xf>
    <xf numFmtId="0" fontId="65" fillId="22" borderId="116" xfId="215" applyFont="1" applyFill="1" applyBorder="1" applyAlignment="1" applyProtection="1">
      <alignment horizontal="centerContinuous" vertical="center"/>
      <protection locked="0"/>
    </xf>
    <xf numFmtId="0" fontId="65" fillId="22" borderId="59" xfId="215" applyFont="1" applyFill="1" applyBorder="1" applyAlignment="1" applyProtection="1">
      <alignment horizontal="centerContinuous" vertical="center"/>
      <protection locked="0"/>
    </xf>
    <xf numFmtId="0" fontId="65" fillId="23" borderId="5" xfId="215" applyFont="1" applyFill="1" applyBorder="1" applyAlignment="1" applyProtection="1">
      <alignment horizontal="centerContinuous" vertical="center"/>
      <protection locked="0"/>
    </xf>
    <xf numFmtId="0" fontId="80" fillId="0" borderId="0" xfId="215" applyFont="1" applyAlignment="1">
      <alignment vertical="center" wrapText="1"/>
    </xf>
    <xf numFmtId="0" fontId="79" fillId="21" borderId="1" xfId="215" applyFont="1" applyFill="1" applyBorder="1" applyAlignment="1" applyProtection="1">
      <alignment horizontal="center" vertical="center" wrapText="1"/>
      <protection locked="0"/>
    </xf>
    <xf numFmtId="0" fontId="79" fillId="21" borderId="19" xfId="215" applyFont="1" applyFill="1" applyBorder="1" applyAlignment="1" applyProtection="1">
      <alignment horizontal="center" vertical="center" wrapText="1"/>
      <protection locked="0"/>
    </xf>
    <xf numFmtId="0" fontId="79" fillId="24" borderId="1" xfId="215" applyFont="1" applyFill="1" applyBorder="1" applyAlignment="1" applyProtection="1">
      <alignment horizontal="center" vertical="center" wrapText="1"/>
      <protection locked="0"/>
    </xf>
    <xf numFmtId="0" fontId="79" fillId="24" borderId="94" xfId="215" applyFont="1" applyFill="1" applyBorder="1" applyAlignment="1" applyProtection="1">
      <alignment horizontal="center" vertical="center" wrapText="1"/>
      <protection locked="0"/>
    </xf>
    <xf numFmtId="0" fontId="79" fillId="12" borderId="1" xfId="215" applyFont="1" applyFill="1" applyBorder="1" applyAlignment="1" applyProtection="1">
      <alignment horizontal="center" vertical="center" wrapText="1"/>
      <protection locked="0"/>
    </xf>
    <xf numFmtId="0" fontId="83" fillId="8" borderId="19" xfId="1" applyFont="1" applyFill="1" applyBorder="1" applyAlignment="1" applyProtection="1">
      <alignment horizontal="center" vertical="center" wrapText="1"/>
      <protection locked="0"/>
    </xf>
    <xf numFmtId="0" fontId="83" fillId="8" borderId="1" xfId="216" applyFont="1" applyFill="1" applyBorder="1" applyAlignment="1">
      <alignment horizontal="justify" vertical="center" wrapText="1"/>
    </xf>
    <xf numFmtId="0" fontId="84" fillId="8" borderId="1" xfId="216" applyFont="1" applyFill="1" applyBorder="1" applyAlignment="1">
      <alignment horizontal="justify" vertical="center" wrapText="1"/>
    </xf>
    <xf numFmtId="0" fontId="112" fillId="8" borderId="1" xfId="216" applyFont="1" applyFill="1" applyBorder="1" applyAlignment="1">
      <alignment horizontal="justify" vertical="center" wrapText="1"/>
    </xf>
    <xf numFmtId="0" fontId="112" fillId="8" borderId="1" xfId="216" applyFont="1" applyFill="1" applyBorder="1" applyAlignment="1">
      <alignment horizontal="center" vertical="center" wrapText="1"/>
    </xf>
    <xf numFmtId="1" fontId="112" fillId="8" borderId="1" xfId="217" applyNumberFormat="1" applyFont="1" applyFill="1" applyBorder="1" applyAlignment="1">
      <alignment horizontal="center" vertical="center" wrapText="1"/>
    </xf>
    <xf numFmtId="0" fontId="112" fillId="8" borderId="19" xfId="215" applyFont="1" applyFill="1" applyBorder="1" applyAlignment="1" applyProtection="1">
      <alignment horizontal="center" vertical="center" wrapText="1"/>
      <protection locked="0"/>
    </xf>
    <xf numFmtId="0" fontId="53" fillId="8" borderId="19" xfId="215" applyFont="1" applyFill="1" applyBorder="1" applyAlignment="1" applyProtection="1">
      <alignment horizontal="center" vertical="center" wrapText="1"/>
      <protection locked="0"/>
    </xf>
    <xf numFmtId="165" fontId="53" fillId="8" borderId="1" xfId="216" applyNumberFormat="1" applyFont="1" applyFill="1" applyBorder="1" applyAlignment="1">
      <alignment horizontal="center" vertical="center" wrapText="1"/>
    </xf>
    <xf numFmtId="0" fontId="79" fillId="0" borderId="1" xfId="215" applyFont="1" applyBorder="1" applyAlignment="1" applyProtection="1">
      <alignment horizontal="center" vertical="center" wrapText="1"/>
      <protection locked="0"/>
    </xf>
    <xf numFmtId="9" fontId="112" fillId="8" borderId="1" xfId="217" applyFont="1" applyFill="1" applyBorder="1" applyAlignment="1">
      <alignment horizontal="center" vertical="center" wrapText="1"/>
    </xf>
    <xf numFmtId="0" fontId="112" fillId="8" borderId="1" xfId="215" applyFont="1" applyFill="1" applyBorder="1" applyAlignment="1" applyProtection="1">
      <alignment horizontal="center" vertical="center" wrapText="1"/>
      <protection locked="0"/>
    </xf>
    <xf numFmtId="0" fontId="53" fillId="8" borderId="1" xfId="215" applyFont="1" applyFill="1" applyBorder="1" applyAlignment="1" applyProtection="1">
      <alignment horizontal="center" vertical="center" wrapText="1"/>
      <protection locked="0"/>
    </xf>
    <xf numFmtId="0" fontId="53" fillId="8" borderId="1" xfId="216" applyFont="1" applyFill="1" applyBorder="1" applyAlignment="1">
      <alignment horizontal="justify" vertical="center" wrapText="1"/>
    </xf>
    <xf numFmtId="0" fontId="53" fillId="8" borderId="1" xfId="216" applyFont="1" applyFill="1" applyBorder="1" applyAlignment="1">
      <alignment horizontal="center" vertical="center" wrapText="1"/>
    </xf>
    <xf numFmtId="9" fontId="53" fillId="8" borderId="1" xfId="217" applyFont="1" applyFill="1" applyBorder="1" applyAlignment="1">
      <alignment horizontal="center" vertical="center" wrapText="1"/>
    </xf>
    <xf numFmtId="0" fontId="83" fillId="8" borderId="1" xfId="216" applyFont="1" applyFill="1" applyBorder="1" applyAlignment="1">
      <alignment horizontal="center" vertical="center" wrapText="1"/>
    </xf>
    <xf numFmtId="0" fontId="83" fillId="8" borderId="19" xfId="215" applyFont="1" applyFill="1" applyBorder="1" applyAlignment="1" applyProtection="1">
      <alignment horizontal="center" vertical="center" wrapText="1"/>
      <protection locked="0"/>
    </xf>
    <xf numFmtId="165" fontId="83" fillId="8" borderId="1" xfId="216" applyNumberFormat="1" applyFont="1" applyFill="1" applyBorder="1" applyAlignment="1">
      <alignment horizontal="center" vertical="center" wrapText="1"/>
    </xf>
    <xf numFmtId="1" fontId="44" fillId="0" borderId="19" xfId="215" applyNumberFormat="1" applyFont="1" applyBorder="1" applyAlignment="1">
      <alignment horizontal="center" vertical="center"/>
    </xf>
    <xf numFmtId="1" fontId="44" fillId="8" borderId="19" xfId="215" applyNumberFormat="1" applyFont="1" applyFill="1" applyBorder="1" applyAlignment="1">
      <alignment horizontal="center" vertical="center"/>
    </xf>
    <xf numFmtId="1" fontId="44" fillId="0" borderId="19" xfId="218" applyNumberFormat="1" applyFont="1" applyBorder="1" applyAlignment="1">
      <alignment horizontal="center" vertical="center"/>
    </xf>
    <xf numFmtId="9" fontId="98" fillId="2" borderId="19" xfId="219" applyNumberFormat="1" applyFont="1" applyFill="1" applyBorder="1" applyAlignment="1">
      <alignment horizontal="center" vertical="center"/>
    </xf>
    <xf numFmtId="9" fontId="44" fillId="0" borderId="19" xfId="220" applyFont="1" applyFill="1" applyBorder="1" applyAlignment="1">
      <alignment horizontal="center" vertical="center"/>
    </xf>
    <xf numFmtId="9" fontId="98" fillId="2" borderId="1" xfId="219" applyNumberFormat="1" applyFont="1" applyFill="1" applyBorder="1" applyAlignment="1">
      <alignment horizontal="center" vertical="center"/>
    </xf>
    <xf numFmtId="9" fontId="83" fillId="0" borderId="1" xfId="215" applyNumberFormat="1" applyFont="1" applyBorder="1" applyAlignment="1" applyProtection="1">
      <alignment horizontal="center" vertical="center"/>
      <protection locked="0"/>
    </xf>
    <xf numFmtId="10" fontId="46" fillId="2" borderId="1" xfId="218" applyNumberFormat="1" applyFont="1" applyFill="1" applyBorder="1" applyAlignment="1">
      <alignment horizontal="center" vertical="center"/>
    </xf>
    <xf numFmtId="9" fontId="39" fillId="0" borderId="1" xfId="217" applyFont="1" applyBorder="1" applyAlignment="1">
      <alignment horizontal="justify" vertical="center" wrapText="1"/>
    </xf>
    <xf numFmtId="9" fontId="83" fillId="8" borderId="1" xfId="216" applyNumberFormat="1" applyFont="1" applyFill="1" applyBorder="1" applyAlignment="1">
      <alignment horizontal="center" vertical="center" wrapText="1"/>
    </xf>
    <xf numFmtId="0" fontId="83" fillId="0" borderId="19" xfId="215" applyFont="1" applyBorder="1" applyAlignment="1" applyProtection="1">
      <alignment horizontal="center" vertical="center" wrapText="1"/>
      <protection locked="0"/>
    </xf>
    <xf numFmtId="0" fontId="83" fillId="0" borderId="1" xfId="216" applyFont="1" applyBorder="1" applyAlignment="1">
      <alignment horizontal="center" vertical="center" wrapText="1"/>
    </xf>
    <xf numFmtId="9" fontId="83" fillId="0" borderId="1" xfId="216" applyNumberFormat="1" applyFont="1" applyBorder="1" applyAlignment="1">
      <alignment horizontal="center" vertical="center" wrapText="1"/>
    </xf>
    <xf numFmtId="9" fontId="83" fillId="8" borderId="1" xfId="217" applyFont="1" applyFill="1" applyBorder="1" applyAlignment="1">
      <alignment horizontal="center" vertical="center" wrapText="1"/>
    </xf>
    <xf numFmtId="0" fontId="83" fillId="8" borderId="0" xfId="215" applyFont="1" applyFill="1" applyAlignment="1" applyProtection="1">
      <alignment horizontal="center" vertical="center"/>
      <protection locked="0"/>
    </xf>
    <xf numFmtId="0" fontId="83" fillId="8" borderId="1" xfId="1" applyFont="1" applyFill="1" applyBorder="1" applyAlignment="1" applyProtection="1">
      <alignment horizontal="center" vertical="center" wrapText="1"/>
      <protection locked="0"/>
    </xf>
    <xf numFmtId="0" fontId="83" fillId="8" borderId="1" xfId="215" applyFont="1" applyFill="1" applyBorder="1" applyAlignment="1" applyProtection="1">
      <alignment horizontal="center" vertical="center" wrapText="1"/>
      <protection locked="0"/>
    </xf>
    <xf numFmtId="1" fontId="44" fillId="0" borderId="1" xfId="215" applyNumberFormat="1" applyFont="1" applyBorder="1" applyAlignment="1">
      <alignment horizontal="center" vertical="center"/>
    </xf>
    <xf numFmtId="0" fontId="79" fillId="21" borderId="4" xfId="215" applyFont="1" applyFill="1" applyBorder="1" applyAlignment="1" applyProtection="1">
      <alignment horizontal="center" vertical="center" wrapText="1"/>
      <protection locked="0"/>
    </xf>
    <xf numFmtId="1" fontId="60" fillId="0" borderId="127" xfId="215" applyNumberFormat="1" applyFont="1" applyBorder="1" applyAlignment="1">
      <alignment horizontal="center" vertical="center"/>
    </xf>
    <xf numFmtId="0" fontId="79" fillId="7" borderId="117" xfId="219" applyFont="1" applyFill="1" applyBorder="1" applyAlignment="1">
      <alignment horizontal="centerContinuous" vertical="center"/>
    </xf>
    <xf numFmtId="0" fontId="79" fillId="7" borderId="118" xfId="219" applyFont="1" applyFill="1" applyBorder="1" applyAlignment="1">
      <alignment horizontal="centerContinuous" vertical="center"/>
    </xf>
    <xf numFmtId="0" fontId="60" fillId="0" borderId="12" xfId="215" applyFont="1" applyBorder="1" applyAlignment="1">
      <alignment horizontal="center" vertical="center"/>
    </xf>
    <xf numFmtId="10" fontId="46" fillId="2" borderId="14" xfId="218" applyNumberFormat="1" applyFont="1" applyFill="1" applyBorder="1" applyAlignment="1">
      <alignment horizontal="center" vertical="center"/>
    </xf>
    <xf numFmtId="10" fontId="46" fillId="2" borderId="5" xfId="218" applyNumberFormat="1" applyFont="1" applyFill="1" applyBorder="1" applyAlignment="1">
      <alignment horizontal="center" vertical="center"/>
    </xf>
    <xf numFmtId="0" fontId="44" fillId="8" borderId="0" xfId="215" applyFont="1" applyFill="1" applyAlignment="1" applyProtection="1">
      <alignment horizontal="center" vertical="center"/>
      <protection locked="0"/>
    </xf>
    <xf numFmtId="0" fontId="83" fillId="0" borderId="0" xfId="215" applyFont="1" applyAlignment="1" applyProtection="1">
      <alignment horizontal="center" vertical="center" wrapText="1"/>
      <protection locked="0"/>
    </xf>
    <xf numFmtId="9" fontId="44" fillId="0" borderId="19" xfId="220" applyFont="1" applyBorder="1" applyAlignment="1">
      <alignment horizontal="center" vertical="center"/>
    </xf>
    <xf numFmtId="9" fontId="98" fillId="0" borderId="4" xfId="217" applyFont="1" applyFill="1" applyBorder="1" applyAlignment="1">
      <alignment horizontal="center" vertical="center"/>
    </xf>
    <xf numFmtId="1" fontId="44" fillId="8" borderId="1" xfId="215" applyNumberFormat="1" applyFont="1" applyFill="1" applyBorder="1" applyAlignment="1">
      <alignment horizontal="center" vertical="center"/>
    </xf>
    <xf numFmtId="1" fontId="44" fillId="0" borderId="1" xfId="218" applyNumberFormat="1" applyFont="1" applyBorder="1" applyAlignment="1">
      <alignment horizontal="center" vertical="center"/>
    </xf>
    <xf numFmtId="9" fontId="44" fillId="0" borderId="1" xfId="220" applyFont="1" applyFill="1" applyBorder="1" applyAlignment="1">
      <alignment horizontal="center" vertical="center"/>
    </xf>
    <xf numFmtId="0" fontId="83" fillId="8" borderId="94" xfId="215" applyFont="1" applyFill="1" applyBorder="1" applyAlignment="1" applyProtection="1">
      <alignment horizontal="center" vertical="center" wrapText="1"/>
      <protection locked="0"/>
    </xf>
    <xf numFmtId="0" fontId="83" fillId="8" borderId="19" xfId="216" applyFont="1" applyFill="1" applyBorder="1" applyAlignment="1">
      <alignment horizontal="center" vertical="center" wrapText="1"/>
    </xf>
    <xf numFmtId="165" fontId="83" fillId="8" borderId="19" xfId="216" applyNumberFormat="1" applyFont="1" applyFill="1" applyBorder="1" applyAlignment="1">
      <alignment horizontal="center" vertical="center" wrapText="1"/>
    </xf>
    <xf numFmtId="0" fontId="79" fillId="21" borderId="28" xfId="208" applyFont="1" applyFill="1" applyBorder="1" applyAlignment="1" applyProtection="1">
      <alignment horizontal="center" vertical="center" wrapText="1"/>
      <protection locked="0"/>
    </xf>
    <xf numFmtId="1" fontId="60" fillId="0" borderId="28" xfId="208" applyNumberFormat="1" applyFont="1" applyBorder="1" applyAlignment="1">
      <alignment horizontal="center" vertical="center"/>
    </xf>
    <xf numFmtId="0" fontId="110" fillId="0" borderId="19" xfId="208" applyFont="1" applyBorder="1" applyAlignment="1">
      <alignment horizontal="justify" vertical="center" wrapText="1"/>
    </xf>
    <xf numFmtId="9" fontId="110" fillId="0" borderId="19" xfId="208" applyNumberFormat="1" applyFont="1" applyBorder="1" applyAlignment="1">
      <alignment horizontal="center" vertical="center"/>
    </xf>
    <xf numFmtId="0" fontId="110" fillId="0" borderId="19" xfId="208" applyFont="1" applyBorder="1" applyAlignment="1">
      <alignment horizontal="center" vertical="center" wrapText="1"/>
    </xf>
    <xf numFmtId="0" fontId="110" fillId="0" borderId="19" xfId="208" applyFont="1" applyBorder="1" applyAlignment="1">
      <alignment horizontal="center" vertical="center"/>
    </xf>
    <xf numFmtId="14" fontId="110" fillId="0" borderId="19" xfId="208" applyNumberFormat="1" applyFont="1" applyBorder="1" applyAlignment="1">
      <alignment horizontal="center" vertical="center"/>
    </xf>
    <xf numFmtId="0" fontId="83" fillId="8" borderId="82" xfId="208" applyFont="1" applyFill="1" applyBorder="1" applyAlignment="1" applyProtection="1">
      <alignment horizontal="center" vertical="center"/>
      <protection locked="0"/>
    </xf>
    <xf numFmtId="1" fontId="81" fillId="0" borderId="82" xfId="208" applyNumberFormat="1" applyFont="1" applyBorder="1" applyAlignment="1">
      <alignment horizontal="center" vertical="center" wrapText="1"/>
    </xf>
    <xf numFmtId="165" fontId="111" fillId="0" borderId="82" xfId="209" applyNumberFormat="1" applyFont="1" applyBorder="1" applyAlignment="1">
      <alignment horizontal="center" vertical="center" wrapText="1"/>
    </xf>
    <xf numFmtId="165" fontId="59" fillId="0" borderId="82" xfId="209" applyNumberFormat="1" applyFont="1" applyBorder="1" applyAlignment="1">
      <alignment horizontal="center" vertical="center" wrapText="1"/>
    </xf>
    <xf numFmtId="10" fontId="46" fillId="2" borderId="116" xfId="218" applyNumberFormat="1" applyFont="1" applyFill="1" applyBorder="1" applyAlignment="1">
      <alignment horizontal="center" vertical="center"/>
    </xf>
    <xf numFmtId="0" fontId="59" fillId="0" borderId="38" xfId="208" applyFont="1" applyBorder="1" applyAlignment="1">
      <alignment horizontal="left" vertical="center" wrapText="1"/>
    </xf>
    <xf numFmtId="0" fontId="59" fillId="0" borderId="35" xfId="208" applyFont="1" applyBorder="1" applyAlignment="1">
      <alignment horizontal="center" vertical="center" wrapText="1"/>
    </xf>
    <xf numFmtId="10" fontId="81" fillId="2" borderId="34" xfId="210" applyNumberFormat="1" applyFont="1" applyFill="1" applyBorder="1" applyAlignment="1">
      <alignment horizontal="center" vertical="center" wrapText="1"/>
    </xf>
    <xf numFmtId="9" fontId="59" fillId="0" borderId="38" xfId="212" applyFont="1" applyBorder="1" applyAlignment="1">
      <alignment horizontal="center" vertical="center" wrapText="1"/>
    </xf>
    <xf numFmtId="9" fontId="59" fillId="8" borderId="29" xfId="211" applyNumberFormat="1" applyFont="1" applyFill="1" applyBorder="1" applyAlignment="1">
      <alignment horizontal="center" vertical="center" wrapText="1"/>
    </xf>
    <xf numFmtId="0" fontId="84" fillId="0" borderId="29" xfId="0" applyFont="1" applyBorder="1" applyAlignment="1">
      <alignment horizontal="center" vertical="center" wrapText="1" readingOrder="1"/>
    </xf>
    <xf numFmtId="0" fontId="51" fillId="0" borderId="28" xfId="0" applyFont="1" applyBorder="1" applyAlignment="1">
      <alignment horizontal="center" vertical="top" wrapText="1"/>
    </xf>
    <xf numFmtId="0" fontId="51" fillId="8" borderId="28" xfId="84" applyFont="1" applyFill="1" applyBorder="1" applyAlignment="1">
      <alignment horizontal="center" vertical="top" wrapText="1"/>
    </xf>
    <xf numFmtId="0" fontId="110" fillId="0" borderId="1" xfId="208" applyFont="1" applyBorder="1" applyAlignment="1">
      <alignment vertical="center" wrapText="1"/>
    </xf>
    <xf numFmtId="0" fontId="98" fillId="26" borderId="1" xfId="0" applyFont="1" applyFill="1" applyBorder="1" applyAlignment="1">
      <alignment vertical="center" wrapText="1"/>
    </xf>
    <xf numFmtId="0" fontId="98" fillId="26" borderId="1" xfId="0" applyFont="1" applyFill="1" applyBorder="1" applyAlignment="1">
      <alignment horizontal="center" vertical="center" wrapText="1"/>
    </xf>
    <xf numFmtId="0" fontId="98" fillId="26" borderId="5" xfId="0" applyFont="1" applyFill="1" applyBorder="1" applyAlignment="1">
      <alignment horizontal="center" vertical="center" wrapText="1"/>
    </xf>
    <xf numFmtId="0" fontId="98" fillId="0" borderId="1" xfId="0" applyFont="1" applyBorder="1" applyAlignment="1">
      <alignment wrapText="1"/>
    </xf>
    <xf numFmtId="0" fontId="98" fillId="0" borderId="5" xfId="0" applyFont="1" applyBorder="1" applyAlignment="1">
      <alignment wrapText="1"/>
    </xf>
    <xf numFmtId="0" fontId="98" fillId="0" borderId="1" xfId="0" applyFont="1" applyBorder="1" applyAlignment="1">
      <alignment vertical="center" wrapText="1"/>
    </xf>
    <xf numFmtId="0" fontId="98" fillId="0" borderId="1" xfId="0" applyFont="1" applyBorder="1" applyAlignment="1">
      <alignment horizontal="center" vertical="center" wrapText="1"/>
    </xf>
    <xf numFmtId="0" fontId="98" fillId="0" borderId="5" xfId="0" applyFont="1" applyBorder="1" applyAlignment="1">
      <alignment horizontal="center" vertical="center" wrapText="1"/>
    </xf>
    <xf numFmtId="0" fontId="98" fillId="26" borderId="2" xfId="0" applyFont="1" applyFill="1" applyBorder="1" applyAlignment="1">
      <alignment vertical="center" wrapText="1"/>
    </xf>
    <xf numFmtId="0" fontId="98" fillId="26" borderId="2" xfId="0" applyFont="1" applyFill="1" applyBorder="1" applyAlignment="1">
      <alignment horizontal="center" vertical="center" wrapText="1"/>
    </xf>
    <xf numFmtId="0" fontId="98" fillId="0" borderId="2" xfId="0" applyFont="1" applyBorder="1" applyAlignment="1">
      <alignment vertical="center" wrapText="1"/>
    </xf>
    <xf numFmtId="0" fontId="98" fillId="0" borderId="4" xfId="0" applyFont="1" applyBorder="1" applyAlignment="1">
      <alignment vertical="center" wrapText="1"/>
    </xf>
    <xf numFmtId="0" fontId="98" fillId="0" borderId="7" xfId="0" applyFont="1" applyBorder="1" applyAlignment="1">
      <alignment vertical="center" wrapText="1"/>
    </xf>
    <xf numFmtId="9" fontId="98" fillId="0" borderId="2" xfId="0" applyNumberFormat="1" applyFont="1" applyBorder="1" applyAlignment="1">
      <alignment horizontal="center" vertical="center" wrapText="1"/>
    </xf>
    <xf numFmtId="0" fontId="98" fillId="0" borderId="2" xfId="0" applyFont="1" applyBorder="1" applyAlignment="1">
      <alignment horizontal="center" vertical="center" wrapText="1"/>
    </xf>
    <xf numFmtId="9" fontId="98" fillId="0" borderId="7" xfId="0" applyNumberFormat="1" applyFont="1" applyBorder="1" applyAlignment="1">
      <alignment horizontal="center" vertical="center" wrapText="1"/>
    </xf>
    <xf numFmtId="0" fontId="98" fillId="0" borderId="7" xfId="0" applyFont="1" applyBorder="1" applyAlignment="1">
      <alignment horizontal="center" vertical="center" wrapText="1"/>
    </xf>
    <xf numFmtId="0" fontId="98" fillId="0" borderId="2" xfId="0" applyFont="1" applyBorder="1" applyAlignment="1">
      <alignment horizontal="center" vertical="center"/>
    </xf>
    <xf numFmtId="0" fontId="102" fillId="0" borderId="20" xfId="0" applyFont="1" applyBorder="1" applyAlignment="1">
      <alignment horizontal="center" vertical="center" wrapText="1"/>
    </xf>
    <xf numFmtId="49" fontId="102" fillId="0" borderId="20" xfId="166" applyNumberFormat="1" applyFont="1" applyBorder="1" applyAlignment="1" applyProtection="1">
      <alignment horizontal="center" vertical="center" wrapText="1"/>
      <protection locked="0"/>
    </xf>
    <xf numFmtId="0" fontId="49" fillId="0" borderId="16" xfId="194" applyFont="1" applyBorder="1" applyAlignment="1" applyProtection="1">
      <alignment vertical="center" wrapText="1"/>
      <protection locked="0"/>
    </xf>
    <xf numFmtId="0" fontId="118" fillId="22" borderId="59" xfId="194" applyFont="1" applyFill="1" applyBorder="1" applyAlignment="1" applyProtection="1">
      <alignment horizontal="centerContinuous" vertical="center"/>
      <protection locked="0"/>
    </xf>
    <xf numFmtId="0" fontId="84" fillId="8" borderId="0" xfId="194" applyFont="1" applyFill="1" applyAlignment="1" applyProtection="1">
      <alignment horizontal="center" vertical="center"/>
      <protection locked="0"/>
    </xf>
    <xf numFmtId="0" fontId="84" fillId="0" borderId="0" xfId="194" applyFont="1" applyAlignment="1" applyProtection="1">
      <alignment horizontal="center" vertical="center"/>
      <protection locked="0"/>
    </xf>
    <xf numFmtId="0" fontId="118" fillId="8" borderId="0" xfId="194" applyFont="1" applyFill="1" applyAlignment="1" applyProtection="1">
      <alignment horizontal="center" vertical="center"/>
      <protection locked="0"/>
    </xf>
    <xf numFmtId="0" fontId="118" fillId="0" borderId="0" xfId="194" applyFont="1" applyAlignment="1" applyProtection="1">
      <alignment horizontal="center" vertical="center"/>
      <protection locked="0"/>
    </xf>
    <xf numFmtId="0" fontId="118" fillId="20" borderId="107" xfId="194" applyFont="1" applyFill="1" applyBorder="1" applyAlignment="1" applyProtection="1">
      <alignment horizontal="center" vertical="center"/>
      <protection locked="0"/>
    </xf>
    <xf numFmtId="0" fontId="38" fillId="0" borderId="9" xfId="0" applyFont="1" applyBorder="1" applyAlignment="1">
      <alignment vertical="center" wrapText="1"/>
    </xf>
    <xf numFmtId="166" fontId="81" fillId="0" borderId="12" xfId="0" applyNumberFormat="1" applyFont="1" applyBorder="1" applyAlignment="1">
      <alignment horizontal="center" vertical="center" wrapText="1"/>
    </xf>
    <xf numFmtId="0" fontId="113" fillId="0" borderId="0" xfId="0" applyFont="1" applyAlignment="1">
      <alignment horizontal="center" vertical="center"/>
    </xf>
    <xf numFmtId="0" fontId="118" fillId="23" borderId="5" xfId="194" applyFont="1" applyFill="1" applyBorder="1" applyAlignment="1" applyProtection="1">
      <alignment horizontal="center" vertical="center"/>
      <protection locked="0"/>
    </xf>
    <xf numFmtId="0" fontId="98" fillId="8" borderId="28" xfId="1" applyFont="1" applyFill="1" applyBorder="1" applyAlignment="1" applyProtection="1">
      <alignment horizontal="center" vertical="center" wrapText="1"/>
      <protection locked="0"/>
    </xf>
    <xf numFmtId="0" fontId="98" fillId="8" borderId="28" xfId="195" applyFont="1" applyFill="1" applyBorder="1" applyAlignment="1">
      <alignment horizontal="justify" vertical="center" wrapText="1"/>
    </xf>
    <xf numFmtId="0" fontId="98" fillId="8" borderId="28" xfId="195" applyFont="1" applyFill="1" applyBorder="1" applyAlignment="1">
      <alignment horizontal="center" vertical="center" wrapText="1"/>
    </xf>
    <xf numFmtId="9" fontId="98" fillId="8" borderId="28" xfId="196" applyFont="1" applyFill="1" applyBorder="1" applyAlignment="1">
      <alignment horizontal="center" vertical="center" wrapText="1"/>
    </xf>
    <xf numFmtId="0" fontId="98" fillId="8" borderId="28" xfId="194" applyFont="1" applyFill="1" applyBorder="1" applyAlignment="1" applyProtection="1">
      <alignment horizontal="center" vertical="center" wrapText="1"/>
      <protection locked="0"/>
    </xf>
    <xf numFmtId="0" fontId="98" fillId="0" borderId="28" xfId="194" applyFont="1" applyBorder="1" applyAlignment="1" applyProtection="1">
      <alignment horizontal="center" vertical="center" wrapText="1"/>
      <protection locked="0"/>
    </xf>
    <xf numFmtId="165" fontId="98" fillId="8" borderId="28" xfId="195" applyNumberFormat="1" applyFont="1" applyFill="1" applyBorder="1" applyAlignment="1">
      <alignment horizontal="center" vertical="center" wrapText="1"/>
    </xf>
    <xf numFmtId="1" fontId="44" fillId="0" borderId="28" xfId="194" applyNumberFormat="1" applyFont="1" applyBorder="1" applyAlignment="1">
      <alignment horizontal="center" vertical="center"/>
    </xf>
    <xf numFmtId="1" fontId="44" fillId="8" borderId="28" xfId="194" applyNumberFormat="1" applyFont="1" applyFill="1" applyBorder="1" applyAlignment="1">
      <alignment horizontal="center" vertical="center"/>
    </xf>
    <xf numFmtId="1" fontId="44" fillId="0" borderId="28" xfId="197" applyNumberFormat="1" applyFont="1" applyBorder="1" applyAlignment="1">
      <alignment horizontal="center" vertical="center"/>
    </xf>
    <xf numFmtId="9" fontId="98" fillId="2" borderId="28" xfId="198" applyNumberFormat="1" applyFont="1" applyFill="1" applyBorder="1" applyAlignment="1">
      <alignment horizontal="center" vertical="center"/>
    </xf>
    <xf numFmtId="9" fontId="44" fillId="0" borderId="28" xfId="199" applyFont="1" applyFill="1" applyBorder="1" applyAlignment="1">
      <alignment horizontal="center" vertical="center"/>
    </xf>
    <xf numFmtId="1" fontId="98" fillId="8" borderId="28" xfId="195" applyNumberFormat="1" applyFont="1" applyFill="1" applyBorder="1" applyAlignment="1">
      <alignment horizontal="center" vertical="center" wrapText="1"/>
    </xf>
    <xf numFmtId="0" fontId="98" fillId="8" borderId="28" xfId="194" applyFont="1" applyFill="1" applyBorder="1" applyAlignment="1" applyProtection="1">
      <alignment horizontal="justify" vertical="center" wrapText="1"/>
      <protection locked="0"/>
    </xf>
    <xf numFmtId="0" fontId="98" fillId="0" borderId="28" xfId="194" applyFont="1" applyBorder="1" applyAlignment="1">
      <alignment horizontal="justify" vertical="center" wrapText="1"/>
    </xf>
    <xf numFmtId="9" fontId="98" fillId="8" borderId="28" xfId="195" applyNumberFormat="1" applyFont="1" applyFill="1" applyBorder="1" applyAlignment="1">
      <alignment horizontal="center" vertical="center" wrapText="1"/>
    </xf>
    <xf numFmtId="0" fontId="59" fillId="0" borderId="28" xfId="194" applyFont="1" applyBorder="1" applyAlignment="1">
      <alignment horizontal="justify" vertical="center" wrapText="1"/>
    </xf>
    <xf numFmtId="1" fontId="107" fillId="8" borderId="28" xfId="195" applyNumberFormat="1" applyFont="1" applyFill="1" applyBorder="1" applyAlignment="1">
      <alignment horizontal="center" vertical="center" wrapText="1"/>
    </xf>
    <xf numFmtId="0" fontId="51" fillId="0" borderId="28" xfId="194" applyFont="1" applyBorder="1" applyAlignment="1">
      <alignment horizontal="justify" vertical="center" wrapText="1"/>
    </xf>
    <xf numFmtId="0" fontId="79" fillId="24" borderId="19" xfId="194" applyFont="1" applyFill="1" applyBorder="1" applyAlignment="1" applyProtection="1">
      <alignment horizontal="center" vertical="center" wrapText="1"/>
      <protection locked="0"/>
    </xf>
    <xf numFmtId="0" fontId="119" fillId="24" borderId="19" xfId="194" applyFont="1" applyFill="1" applyBorder="1" applyAlignment="1" applyProtection="1">
      <alignment horizontal="center" vertical="center" wrapText="1"/>
      <protection locked="0"/>
    </xf>
    <xf numFmtId="0" fontId="119" fillId="24" borderId="97" xfId="194" applyFont="1" applyFill="1" applyBorder="1" applyAlignment="1" applyProtection="1">
      <alignment horizontal="center" vertical="center" wrapText="1"/>
      <protection locked="0"/>
    </xf>
    <xf numFmtId="0" fontId="79" fillId="12" borderId="19" xfId="194" applyFont="1" applyFill="1" applyBorder="1" applyAlignment="1" applyProtection="1">
      <alignment horizontal="center" vertical="center" wrapText="1"/>
      <protection locked="0"/>
    </xf>
    <xf numFmtId="0" fontId="119" fillId="12" borderId="19" xfId="194" applyFont="1" applyFill="1" applyBorder="1" applyAlignment="1" applyProtection="1">
      <alignment horizontal="center" vertical="center" wrapText="1"/>
      <protection locked="0"/>
    </xf>
    <xf numFmtId="9" fontId="98" fillId="0" borderId="4" xfId="196" applyFont="1" applyFill="1" applyBorder="1" applyAlignment="1">
      <alignment horizontal="center" vertical="center"/>
    </xf>
    <xf numFmtId="0" fontId="38" fillId="0" borderId="57" xfId="0" applyFont="1" applyBorder="1" applyAlignment="1">
      <alignment horizontal="center" vertical="center"/>
    </xf>
    <xf numFmtId="0" fontId="69" fillId="31" borderId="13" xfId="0" applyFont="1" applyFill="1" applyBorder="1" applyAlignment="1">
      <alignment horizontal="center" vertical="center" wrapText="1"/>
    </xf>
    <xf numFmtId="9" fontId="81" fillId="0" borderId="34" xfId="187" applyFont="1" applyBorder="1" applyAlignment="1">
      <alignment horizontal="center" vertical="center" wrapText="1"/>
    </xf>
    <xf numFmtId="0" fontId="51" fillId="8" borderId="1" xfId="84" applyFont="1" applyFill="1" applyBorder="1" applyAlignment="1">
      <alignment horizontal="center" vertical="center" wrapText="1"/>
    </xf>
    <xf numFmtId="0" fontId="51" fillId="0" borderId="1" xfId="0" applyFont="1" applyBorder="1" applyAlignment="1">
      <alignment horizontal="center" vertical="center" wrapText="1"/>
    </xf>
    <xf numFmtId="0" fontId="51" fillId="8" borderId="1" xfId="0" applyFont="1" applyFill="1" applyBorder="1" applyAlignment="1">
      <alignment horizontal="center" vertical="center" wrapText="1"/>
    </xf>
    <xf numFmtId="0" fontId="51" fillId="16" borderId="1" xfId="0" applyFont="1" applyFill="1" applyBorder="1" applyAlignment="1">
      <alignment horizontal="center" wrapText="1"/>
    </xf>
    <xf numFmtId="0" fontId="38" fillId="0" borderId="1" xfId="0" applyFont="1" applyBorder="1" applyAlignment="1">
      <alignment horizontal="center" wrapText="1"/>
    </xf>
    <xf numFmtId="169" fontId="51" fillId="2" borderId="12" xfId="188" applyNumberFormat="1" applyFont="1" applyFill="1" applyBorder="1" applyAlignment="1">
      <alignment horizontal="center" vertical="center" wrapText="1"/>
    </xf>
    <xf numFmtId="0" fontId="63" fillId="0" borderId="0" xfId="4" applyFont="1"/>
    <xf numFmtId="0" fontId="49" fillId="52" borderId="9" xfId="4" applyFont="1" applyFill="1" applyBorder="1" applyAlignment="1">
      <alignment horizontal="left" wrapText="1"/>
    </xf>
    <xf numFmtId="0" fontId="49" fillId="0" borderId="9" xfId="4" applyFont="1" applyBorder="1" applyAlignment="1">
      <alignment horizontal="left" wrapText="1"/>
    </xf>
    <xf numFmtId="0" fontId="74" fillId="30" borderId="8" xfId="4" applyFont="1" applyFill="1" applyBorder="1" applyAlignment="1">
      <alignment horizontal="center" vertical="center" wrapText="1"/>
    </xf>
    <xf numFmtId="0" fontId="74" fillId="30" borderId="65" xfId="4" applyFont="1" applyFill="1" applyBorder="1" applyAlignment="1">
      <alignment horizontal="center" vertical="center" wrapText="1"/>
    </xf>
    <xf numFmtId="0" fontId="74" fillId="30" borderId="13" xfId="4" applyFont="1" applyFill="1" applyBorder="1" applyAlignment="1">
      <alignment horizontal="center" vertical="center" wrapText="1"/>
    </xf>
    <xf numFmtId="0" fontId="74" fillId="30" borderId="0" xfId="4" applyFont="1" applyFill="1" applyAlignment="1">
      <alignment horizontal="center" vertical="center" wrapText="1"/>
    </xf>
    <xf numFmtId="0" fontId="74" fillId="31" borderId="20" xfId="4" applyFont="1" applyFill="1" applyBorder="1" applyAlignment="1">
      <alignment horizontal="center" vertical="center" wrapText="1"/>
    </xf>
    <xf numFmtId="0" fontId="69" fillId="31" borderId="20" xfId="4" applyFont="1" applyFill="1" applyBorder="1" applyAlignment="1">
      <alignment horizontal="center" vertical="center" wrapText="1"/>
    </xf>
    <xf numFmtId="0" fontId="69" fillId="31" borderId="13" xfId="4" applyFont="1" applyFill="1" applyBorder="1" applyAlignment="1">
      <alignment horizontal="center" vertical="center" wrapText="1"/>
    </xf>
    <xf numFmtId="0" fontId="74" fillId="31" borderId="13" xfId="4" applyFont="1" applyFill="1" applyBorder="1" applyAlignment="1">
      <alignment horizontal="center" vertical="center" wrapText="1"/>
    </xf>
    <xf numFmtId="0" fontId="74" fillId="31" borderId="13" xfId="4" applyFont="1" applyFill="1" applyBorder="1" applyAlignment="1">
      <alignment horizontal="left" vertical="center" wrapText="1"/>
    </xf>
    <xf numFmtId="0" fontId="74" fillId="32" borderId="13" xfId="4" applyFont="1" applyFill="1" applyBorder="1" applyAlignment="1">
      <alignment horizontal="center" vertical="center" wrapText="1"/>
    </xf>
    <xf numFmtId="0" fontId="51" fillId="26" borderId="34" xfId="4" applyFont="1" applyFill="1" applyBorder="1" applyAlignment="1">
      <alignment vertical="center" wrapText="1"/>
    </xf>
    <xf numFmtId="0" fontId="51" fillId="0" borderId="28" xfId="4" applyFont="1" applyBorder="1" applyAlignment="1">
      <alignment vertical="center" wrapText="1"/>
    </xf>
    <xf numFmtId="0" fontId="51" fillId="26" borderId="28" xfId="4" applyFont="1" applyFill="1" applyBorder="1" applyAlignment="1">
      <alignment horizontal="center" vertical="center" wrapText="1"/>
    </xf>
    <xf numFmtId="9" fontId="51" fillId="26" borderId="28" xfId="4" applyNumberFormat="1" applyFont="1" applyFill="1" applyBorder="1" applyAlignment="1">
      <alignment horizontal="center" vertical="center" wrapText="1"/>
    </xf>
    <xf numFmtId="14" fontId="51" fillId="26" borderId="28" xfId="4" applyNumberFormat="1" applyFont="1" applyFill="1" applyBorder="1" applyAlignment="1">
      <alignment horizontal="center" vertical="center" wrapText="1"/>
    </xf>
    <xf numFmtId="1" fontId="49" fillId="0" borderId="37" xfId="4" applyNumberFormat="1" applyFont="1" applyBorder="1" applyAlignment="1">
      <alignment horizontal="center" vertical="center" wrapText="1"/>
    </xf>
    <xf numFmtId="1" fontId="81" fillId="8" borderId="28" xfId="4" applyNumberFormat="1" applyFont="1" applyFill="1" applyBorder="1" applyAlignment="1">
      <alignment horizontal="center" vertical="center" wrapText="1"/>
    </xf>
    <xf numFmtId="0" fontId="81" fillId="35" borderId="28" xfId="4" applyFont="1" applyFill="1" applyBorder="1" applyAlignment="1">
      <alignment horizontal="center" vertical="center" wrapText="1"/>
    </xf>
    <xf numFmtId="0" fontId="59" fillId="26" borderId="28" xfId="4" applyFont="1" applyFill="1" applyBorder="1" applyAlignment="1">
      <alignment horizontal="center" vertical="center" wrapText="1"/>
    </xf>
    <xf numFmtId="9" fontId="59" fillId="53" borderId="28" xfId="4" applyNumberFormat="1" applyFont="1" applyFill="1" applyBorder="1" applyAlignment="1">
      <alignment horizontal="center" vertical="center" wrapText="1"/>
    </xf>
    <xf numFmtId="9" fontId="59" fillId="54" borderId="28" xfId="4" applyNumberFormat="1" applyFont="1" applyFill="1" applyBorder="1" applyAlignment="1">
      <alignment horizontal="center" vertical="center" wrapText="1"/>
    </xf>
    <xf numFmtId="0" fontId="81" fillId="53" borderId="28" xfId="4" applyFont="1" applyFill="1" applyBorder="1" applyAlignment="1">
      <alignment horizontal="center" vertical="center" wrapText="1"/>
    </xf>
    <xf numFmtId="0" fontId="51" fillId="26" borderId="40" xfId="4" applyFont="1" applyFill="1" applyBorder="1" applyAlignment="1">
      <alignment vertical="center" wrapText="1"/>
    </xf>
    <xf numFmtId="1" fontId="49" fillId="0" borderId="29" xfId="4" applyNumberFormat="1" applyFont="1" applyBorder="1" applyAlignment="1">
      <alignment horizontal="center" vertical="center" wrapText="1"/>
    </xf>
    <xf numFmtId="9" fontId="59" fillId="2" borderId="28" xfId="223" applyNumberFormat="1" applyFont="1" applyFill="1" applyBorder="1" applyAlignment="1">
      <alignment horizontal="center" vertical="center" wrapText="1"/>
    </xf>
    <xf numFmtId="0" fontId="74" fillId="30" borderId="4" xfId="4" applyFont="1" applyFill="1" applyBorder="1" applyAlignment="1">
      <alignment wrapText="1"/>
    </xf>
    <xf numFmtId="0" fontId="81" fillId="0" borderId="18" xfId="4" applyFont="1" applyBorder="1" applyAlignment="1">
      <alignment wrapText="1"/>
    </xf>
    <xf numFmtId="0" fontId="120" fillId="0" borderId="0" xfId="4" applyFont="1"/>
    <xf numFmtId="0" fontId="81" fillId="0" borderId="9" xfId="4" applyFont="1" applyBorder="1" applyAlignment="1">
      <alignment wrapText="1"/>
    </xf>
    <xf numFmtId="10" fontId="49" fillId="53" borderId="12" xfId="4" applyNumberFormat="1" applyFont="1" applyFill="1" applyBorder="1" applyAlignment="1">
      <alignment wrapText="1"/>
    </xf>
    <xf numFmtId="0" fontId="38" fillId="0" borderId="0" xfId="4" applyAlignment="1">
      <alignment horizontal="left"/>
    </xf>
    <xf numFmtId="9" fontId="49" fillId="53" borderId="12" xfId="4" applyNumberFormat="1" applyFont="1" applyFill="1" applyBorder="1" applyAlignment="1">
      <alignment wrapText="1"/>
    </xf>
    <xf numFmtId="165" fontId="51" fillId="0" borderId="20" xfId="172" applyNumberFormat="1" applyFont="1" applyBorder="1" applyAlignment="1">
      <alignment horizontal="center" vertical="center" wrapText="1"/>
    </xf>
    <xf numFmtId="1" fontId="44" fillId="8" borderId="20" xfId="174" applyNumberFormat="1" applyFont="1" applyFill="1" applyBorder="1" applyAlignment="1">
      <alignment horizontal="center" vertical="center"/>
    </xf>
    <xf numFmtId="0" fontId="38" fillId="0" borderId="20" xfId="0" applyFont="1" applyBorder="1"/>
    <xf numFmtId="0" fontId="51" fillId="0" borderId="33" xfId="0" applyFont="1" applyBorder="1" applyAlignment="1">
      <alignment horizontal="center" vertical="center" wrapText="1"/>
    </xf>
    <xf numFmtId="9" fontId="51" fillId="2" borderId="20" xfId="178" applyNumberFormat="1" applyFont="1" applyFill="1" applyBorder="1" applyAlignment="1">
      <alignment horizontal="center" vertical="center"/>
    </xf>
    <xf numFmtId="9" fontId="49" fillId="0" borderId="20" xfId="179" applyFont="1" applyFill="1" applyBorder="1" applyAlignment="1">
      <alignment horizontal="center" vertical="center"/>
    </xf>
    <xf numFmtId="9" fontId="49" fillId="0" borderId="20" xfId="174" applyNumberFormat="1" applyFont="1" applyBorder="1" applyAlignment="1">
      <alignment horizontal="center" vertical="center"/>
    </xf>
    <xf numFmtId="0" fontId="38" fillId="16" borderId="31" xfId="0" applyFont="1" applyFill="1" applyBorder="1" applyAlignment="1">
      <alignment horizontal="center" vertical="center" wrapText="1"/>
    </xf>
    <xf numFmtId="0" fontId="38" fillId="0" borderId="0" xfId="0" applyFont="1"/>
    <xf numFmtId="0" fontId="98" fillId="26" borderId="1" xfId="0" applyFont="1" applyFill="1" applyBorder="1" applyAlignment="1">
      <alignment horizontal="center" vertical="top" wrapText="1"/>
    </xf>
    <xf numFmtId="0" fontId="98" fillId="26" borderId="2" xfId="0" applyFont="1" applyFill="1" applyBorder="1" applyAlignment="1">
      <alignment vertical="top" wrapText="1"/>
    </xf>
    <xf numFmtId="0" fontId="98" fillId="26" borderId="5" xfId="0" applyFont="1" applyFill="1" applyBorder="1" applyAlignment="1">
      <alignment horizontal="center" vertical="top" wrapText="1"/>
    </xf>
    <xf numFmtId="0" fontId="98" fillId="26" borderId="7" xfId="0" applyFont="1" applyFill="1" applyBorder="1" applyAlignment="1">
      <alignment vertical="top" wrapText="1"/>
    </xf>
    <xf numFmtId="0" fontId="38" fillId="26" borderId="5" xfId="0" applyFont="1" applyFill="1" applyBorder="1" applyAlignment="1">
      <alignment horizontal="center" vertical="center" wrapText="1"/>
    </xf>
    <xf numFmtId="0" fontId="51" fillId="26" borderId="7" xfId="0" applyFont="1" applyFill="1" applyBorder="1" applyAlignment="1">
      <alignment vertical="top" wrapText="1"/>
    </xf>
    <xf numFmtId="9" fontId="51" fillId="0" borderId="20" xfId="174" applyNumberFormat="1" applyFont="1" applyBorder="1" applyAlignment="1" applyProtection="1">
      <alignment horizontal="center" vertical="center" wrapText="1"/>
      <protection locked="0"/>
    </xf>
    <xf numFmtId="9" fontId="51" fillId="0" borderId="20" xfId="187" applyFont="1" applyBorder="1" applyAlignment="1">
      <alignment horizontal="left" vertical="center" wrapText="1"/>
    </xf>
    <xf numFmtId="165" fontId="83" fillId="8" borderId="28" xfId="195" applyNumberFormat="1" applyFont="1" applyFill="1" applyBorder="1" applyAlignment="1">
      <alignment horizontal="center" vertical="center" wrapText="1"/>
    </xf>
    <xf numFmtId="9" fontId="83" fillId="8" borderId="28" xfId="195" applyNumberFormat="1" applyFont="1" applyFill="1" applyBorder="1" applyAlignment="1">
      <alignment horizontal="center" vertical="center" wrapText="1"/>
    </xf>
    <xf numFmtId="9" fontId="51" fillId="2" borderId="28" xfId="198" applyNumberFormat="1" applyFont="1" applyFill="1" applyBorder="1" applyAlignment="1">
      <alignment horizontal="center" vertical="center"/>
    </xf>
    <xf numFmtId="9" fontId="51" fillId="0" borderId="28" xfId="194" applyNumberFormat="1" applyFont="1" applyBorder="1" applyAlignment="1" applyProtection="1">
      <alignment horizontal="center" vertical="center"/>
      <protection locked="0"/>
    </xf>
    <xf numFmtId="9" fontId="49" fillId="2" borderId="28" xfId="197" applyNumberFormat="1" applyFont="1" applyFill="1" applyBorder="1" applyAlignment="1">
      <alignment horizontal="center" vertical="center"/>
    </xf>
    <xf numFmtId="165" fontId="45" fillId="8" borderId="28" xfId="0" applyNumberFormat="1" applyFont="1" applyFill="1" applyBorder="1" applyAlignment="1">
      <alignment horizontal="center" vertical="center" wrapText="1" readingOrder="1"/>
    </xf>
    <xf numFmtId="165" fontId="45" fillId="0" borderId="28" xfId="0" applyNumberFormat="1" applyFont="1" applyBorder="1" applyAlignment="1">
      <alignment horizontal="center" vertical="center" wrapText="1" readingOrder="1"/>
    </xf>
    <xf numFmtId="9" fontId="49" fillId="2" borderId="28" xfId="188" applyNumberFormat="1" applyFont="1" applyFill="1" applyBorder="1" applyAlignment="1">
      <alignment horizontal="center" vertical="center" wrapText="1"/>
    </xf>
    <xf numFmtId="0" fontId="51" fillId="26" borderId="28" xfId="4" applyFont="1" applyFill="1" applyBorder="1" applyAlignment="1">
      <alignment horizontal="left" vertical="center" wrapText="1"/>
    </xf>
    <xf numFmtId="0" fontId="51" fillId="0" borderId="28" xfId="4" applyFont="1" applyBorder="1" applyAlignment="1">
      <alignment horizontal="left" vertical="center" wrapText="1"/>
    </xf>
    <xf numFmtId="0" fontId="51" fillId="0" borderId="28" xfId="4" applyFont="1" applyBorder="1" applyAlignment="1">
      <alignment horizontal="center" vertical="center" wrapText="1"/>
    </xf>
    <xf numFmtId="9" fontId="49" fillId="36" borderId="28" xfId="4" applyNumberFormat="1" applyFont="1" applyFill="1" applyBorder="1" applyAlignment="1">
      <alignment horizontal="center" vertical="center" wrapText="1"/>
    </xf>
    <xf numFmtId="9" fontId="51" fillId="0" borderId="28" xfId="4" applyNumberFormat="1" applyFont="1" applyBorder="1" applyAlignment="1">
      <alignment horizontal="center" vertical="center" wrapText="1"/>
    </xf>
    <xf numFmtId="1" fontId="49" fillId="0" borderId="29" xfId="208" applyNumberFormat="1" applyFont="1" applyBorder="1" applyAlignment="1">
      <alignment horizontal="center" vertical="center" wrapText="1"/>
    </xf>
    <xf numFmtId="165" fontId="51" fillId="0" borderId="28" xfId="209" applyNumberFormat="1" applyFont="1" applyBorder="1" applyAlignment="1">
      <alignment horizontal="center" vertical="center" wrapText="1"/>
    </xf>
    <xf numFmtId="165" fontId="51" fillId="8" borderId="28" xfId="209" applyNumberFormat="1" applyFont="1" applyFill="1" applyBorder="1" applyAlignment="1">
      <alignment horizontal="center" vertical="center" wrapText="1"/>
    </xf>
    <xf numFmtId="1" fontId="49" fillId="0" borderId="35" xfId="208" applyNumberFormat="1" applyFont="1" applyBorder="1" applyAlignment="1">
      <alignment horizontal="center" vertical="center" wrapText="1"/>
    </xf>
    <xf numFmtId="166" fontId="51" fillId="8" borderId="28" xfId="209" applyNumberFormat="1" applyFont="1" applyFill="1" applyBorder="1" applyAlignment="1">
      <alignment horizontal="center" vertical="center" wrapText="1"/>
    </xf>
    <xf numFmtId="0" fontId="121" fillId="0" borderId="0" xfId="208" applyFont="1" applyAlignment="1">
      <alignment horizontal="center" vertical="center"/>
    </xf>
    <xf numFmtId="0" fontId="51" fillId="8" borderId="28" xfId="209" applyFont="1" applyFill="1" applyBorder="1" applyAlignment="1">
      <alignment horizontal="left" vertical="center" wrapText="1"/>
    </xf>
    <xf numFmtId="0" fontId="51" fillId="0" borderId="28" xfId="208" applyFont="1" applyBorder="1" applyAlignment="1">
      <alignment horizontal="left" vertical="center" wrapText="1"/>
    </xf>
    <xf numFmtId="0" fontId="51" fillId="8" borderId="28" xfId="209" applyFont="1" applyFill="1" applyBorder="1" applyAlignment="1">
      <alignment horizontal="center" vertical="center" wrapText="1"/>
    </xf>
    <xf numFmtId="0" fontId="51" fillId="0" borderId="2" xfId="208" applyFont="1" applyBorder="1" applyAlignment="1">
      <alignment horizontal="left" vertical="center" wrapText="1"/>
    </xf>
    <xf numFmtId="0" fontId="51" fillId="0" borderId="20" xfId="4" applyFont="1" applyBorder="1" applyAlignment="1">
      <alignment horizontal="center" vertical="center" wrapText="1"/>
    </xf>
    <xf numFmtId="0" fontId="51" fillId="0" borderId="20" xfId="183" applyFont="1" applyBorder="1" applyAlignment="1">
      <alignment horizontal="center" vertical="center" wrapText="1"/>
    </xf>
    <xf numFmtId="0" fontId="51" fillId="0" borderId="20" xfId="158" applyFont="1" applyBorder="1" applyAlignment="1">
      <alignment horizontal="center" vertical="center" wrapText="1"/>
    </xf>
    <xf numFmtId="9" fontId="49" fillId="8" borderId="20" xfId="190" applyFont="1" applyFill="1" applyBorder="1" applyAlignment="1">
      <alignment horizontal="center" vertical="center"/>
    </xf>
    <xf numFmtId="14" fontId="51" fillId="8" borderId="20" xfId="0" applyNumberFormat="1" applyFont="1" applyFill="1" applyBorder="1" applyAlignment="1">
      <alignment horizontal="center" vertical="center" wrapText="1"/>
    </xf>
    <xf numFmtId="9" fontId="49" fillId="0" borderId="20" xfId="190" applyFont="1" applyFill="1" applyBorder="1" applyAlignment="1">
      <alignment horizontal="center" vertical="center"/>
    </xf>
    <xf numFmtId="0" fontId="51" fillId="22" borderId="20" xfId="0" applyFont="1" applyFill="1" applyBorder="1" applyAlignment="1">
      <alignment horizontal="center" vertical="center" wrapText="1"/>
    </xf>
    <xf numFmtId="14" fontId="122" fillId="0" borderId="37" xfId="0" applyNumberFormat="1" applyFont="1" applyBorder="1" applyAlignment="1">
      <alignment horizontal="center" vertical="center" wrapText="1"/>
    </xf>
    <xf numFmtId="169" fontId="63" fillId="8" borderId="22" xfId="188" applyNumberFormat="1" applyFont="1" applyFill="1" applyBorder="1" applyAlignment="1">
      <alignment horizontal="center" vertical="center"/>
    </xf>
    <xf numFmtId="0" fontId="83" fillId="0" borderId="0" xfId="0" applyFont="1"/>
    <xf numFmtId="0" fontId="83" fillId="26" borderId="0" xfId="0" applyFont="1" applyFill="1"/>
    <xf numFmtId="0" fontId="0" fillId="26" borderId="0" xfId="0" applyFill="1"/>
    <xf numFmtId="0" fontId="67" fillId="30" borderId="4" xfId="0" applyFont="1" applyFill="1" applyBorder="1" applyAlignment="1">
      <alignment wrapText="1"/>
    </xf>
    <xf numFmtId="0" fontId="93" fillId="0" borderId="18" xfId="0" applyFont="1" applyBorder="1"/>
    <xf numFmtId="0" fontId="67" fillId="37" borderId="117" xfId="0" applyFont="1" applyFill="1" applyBorder="1"/>
    <xf numFmtId="0" fontId="67" fillId="37" borderId="10" xfId="0" applyFont="1" applyFill="1" applyBorder="1"/>
    <xf numFmtId="0" fontId="88" fillId="26" borderId="2" xfId="0" applyFont="1" applyFill="1" applyBorder="1" applyAlignment="1">
      <alignment horizontal="center" vertical="center" wrapText="1"/>
    </xf>
    <xf numFmtId="0" fontId="99" fillId="26" borderId="2" xfId="0" applyFont="1" applyFill="1" applyBorder="1" applyAlignment="1">
      <alignment horizontal="center" vertical="center" wrapText="1"/>
    </xf>
    <xf numFmtId="0" fontId="88" fillId="26" borderId="2" xfId="0" applyFont="1" applyFill="1" applyBorder="1" applyAlignment="1">
      <alignment horizontal="center" vertical="center"/>
    </xf>
    <xf numFmtId="0" fontId="83" fillId="26" borderId="2" xfId="0" applyFont="1" applyFill="1" applyBorder="1" applyAlignment="1">
      <alignment horizontal="center" vertical="center" wrapText="1"/>
    </xf>
    <xf numFmtId="14" fontId="88" fillId="26" borderId="2" xfId="0" applyNumberFormat="1" applyFont="1" applyFill="1" applyBorder="1" applyAlignment="1">
      <alignment horizontal="center" vertical="center"/>
    </xf>
    <xf numFmtId="0" fontId="44" fillId="56" borderId="1" xfId="0" applyFont="1" applyFill="1" applyBorder="1" applyAlignment="1">
      <alignment horizontal="center" vertical="center"/>
    </xf>
    <xf numFmtId="9" fontId="98" fillId="54" borderId="2" xfId="0" applyNumberFormat="1" applyFont="1" applyFill="1" applyBorder="1" applyAlignment="1">
      <alignment horizontal="center" vertical="center"/>
    </xf>
    <xf numFmtId="0" fontId="44" fillId="53" borderId="1" xfId="0" applyFont="1" applyFill="1" applyBorder="1" applyAlignment="1">
      <alignment horizontal="center" vertical="center"/>
    </xf>
    <xf numFmtId="0" fontId="99" fillId="26" borderId="7" xfId="0" applyFont="1" applyFill="1" applyBorder="1" applyAlignment="1">
      <alignment horizontal="center" vertical="center" wrapText="1"/>
    </xf>
    <xf numFmtId="0" fontId="99" fillId="26" borderId="7" xfId="0" applyFont="1" applyFill="1" applyBorder="1" applyAlignment="1">
      <alignment horizontal="center" vertical="center"/>
    </xf>
    <xf numFmtId="0" fontId="88" fillId="26" borderId="7" xfId="0" applyFont="1" applyFill="1" applyBorder="1" applyAlignment="1">
      <alignment horizontal="center" vertical="center" wrapText="1"/>
    </xf>
    <xf numFmtId="0" fontId="83" fillId="26" borderId="7" xfId="0" applyFont="1" applyFill="1" applyBorder="1" applyAlignment="1">
      <alignment horizontal="center" vertical="center" wrapText="1"/>
    </xf>
    <xf numFmtId="14" fontId="99" fillId="26" borderId="7" xfId="0" applyNumberFormat="1" applyFont="1" applyFill="1" applyBorder="1" applyAlignment="1">
      <alignment horizontal="center" vertical="center"/>
    </xf>
    <xf numFmtId="0" fontId="88" fillId="26" borderId="7" xfId="0" applyFont="1" applyFill="1" applyBorder="1" applyAlignment="1">
      <alignment horizontal="center" vertical="center"/>
    </xf>
    <xf numFmtId="14" fontId="88" fillId="26" borderId="7" xfId="0" applyNumberFormat="1" applyFont="1" applyFill="1" applyBorder="1" applyAlignment="1">
      <alignment horizontal="center" vertical="center"/>
    </xf>
    <xf numFmtId="0" fontId="88" fillId="0" borderId="7" xfId="0" applyFont="1" applyBorder="1" applyAlignment="1">
      <alignment horizontal="center" vertical="center" wrapText="1"/>
    </xf>
    <xf numFmtId="0" fontId="99" fillId="0" borderId="7" xfId="0" applyFont="1" applyBorder="1" applyAlignment="1">
      <alignment horizontal="center" vertical="center" wrapText="1"/>
    </xf>
    <xf numFmtId="0" fontId="88" fillId="0" borderId="7" xfId="0" applyFont="1" applyBorder="1" applyAlignment="1">
      <alignment horizontal="center" vertical="center"/>
    </xf>
    <xf numFmtId="14" fontId="88" fillId="0" borderId="7" xfId="0" applyNumberFormat="1" applyFont="1" applyBorder="1" applyAlignment="1">
      <alignment horizontal="center" vertical="center"/>
    </xf>
    <xf numFmtId="0" fontId="0" fillId="30" borderId="42" xfId="0" applyFill="1" applyBorder="1" applyAlignment="1">
      <alignment horizontal="center" vertical="center"/>
    </xf>
    <xf numFmtId="0" fontId="67" fillId="30" borderId="42" xfId="0" applyFont="1" applyFill="1" applyBorder="1" applyAlignment="1">
      <alignment horizontal="center" vertical="center" wrapText="1"/>
    </xf>
    <xf numFmtId="0" fontId="67" fillId="31" borderId="42" xfId="0" applyFont="1" applyFill="1" applyBorder="1" applyAlignment="1">
      <alignment horizontal="center" vertical="center" wrapText="1"/>
    </xf>
    <xf numFmtId="0" fontId="44" fillId="52" borderId="6" xfId="0" applyFont="1" applyFill="1" applyBorder="1" applyAlignment="1">
      <alignment vertical="center"/>
    </xf>
    <xf numFmtId="0" fontId="45" fillId="26" borderId="2" xfId="0" applyFont="1" applyFill="1" applyBorder="1" applyAlignment="1">
      <alignment vertical="center" wrapText="1"/>
    </xf>
    <xf numFmtId="0" fontId="44" fillId="52" borderId="107" xfId="0" applyFont="1" applyFill="1" applyBorder="1" applyAlignment="1">
      <alignment vertical="center"/>
    </xf>
    <xf numFmtId="0" fontId="44" fillId="52" borderId="112" xfId="0" applyFont="1" applyFill="1" applyBorder="1" applyAlignment="1">
      <alignment vertical="center"/>
    </xf>
    <xf numFmtId="0" fontId="45" fillId="26" borderId="59" xfId="0" applyFont="1" applyFill="1" applyBorder="1" applyAlignment="1">
      <alignment vertical="center" wrapText="1"/>
    </xf>
    <xf numFmtId="0" fontId="45" fillId="0" borderId="78" xfId="0" applyFont="1" applyBorder="1" applyAlignment="1">
      <alignment vertical="center" wrapText="1"/>
    </xf>
    <xf numFmtId="0" fontId="45" fillId="0" borderId="0" xfId="0" applyFont="1" applyAlignment="1">
      <alignment vertical="center" wrapText="1"/>
    </xf>
    <xf numFmtId="0" fontId="45" fillId="0" borderId="140" xfId="0" applyFont="1" applyBorder="1" applyAlignment="1">
      <alignment vertical="center" wrapText="1"/>
    </xf>
    <xf numFmtId="0" fontId="44" fillId="0" borderId="144" xfId="0" applyFont="1" applyBorder="1" applyAlignment="1">
      <alignment vertical="center"/>
    </xf>
    <xf numFmtId="0" fontId="67" fillId="31" borderId="147" xfId="0" applyFont="1" applyFill="1" applyBorder="1" applyAlignment="1">
      <alignment horizontal="center" vertical="center" wrapText="1"/>
    </xf>
    <xf numFmtId="0" fontId="67" fillId="31" borderId="140" xfId="0" applyFont="1" applyFill="1" applyBorder="1" applyAlignment="1">
      <alignment horizontal="center" vertical="center" wrapText="1"/>
    </xf>
    <xf numFmtId="0" fontId="83" fillId="26" borderId="148" xfId="0" applyFont="1" applyFill="1" applyBorder="1" applyAlignment="1">
      <alignment horizontal="center" vertical="center" wrapText="1"/>
    </xf>
    <xf numFmtId="0" fontId="83" fillId="26" borderId="151" xfId="0" applyFont="1" applyFill="1" applyBorder="1" applyAlignment="1">
      <alignment horizontal="center" vertical="center" wrapText="1"/>
    </xf>
    <xf numFmtId="0" fontId="64" fillId="26" borderId="56" xfId="0" applyFont="1" applyFill="1" applyBorder="1" applyAlignment="1">
      <alignment wrapText="1"/>
    </xf>
    <xf numFmtId="0" fontId="67" fillId="31" borderId="38" xfId="0" applyFont="1" applyFill="1" applyBorder="1" applyAlignment="1">
      <alignment horizontal="center" vertical="center" wrapText="1"/>
    </xf>
    <xf numFmtId="0" fontId="67" fillId="30" borderId="78" xfId="0" applyFont="1" applyFill="1" applyBorder="1" applyAlignment="1">
      <alignment horizontal="center" vertical="center" wrapText="1"/>
    </xf>
    <xf numFmtId="0" fontId="67" fillId="31" borderId="0" xfId="0" applyFont="1" applyFill="1" applyAlignment="1">
      <alignment horizontal="center" vertical="center" wrapText="1"/>
    </xf>
    <xf numFmtId="0" fontId="88" fillId="26" borderId="151" xfId="0" applyFont="1" applyFill="1" applyBorder="1" applyAlignment="1">
      <alignment horizontal="center" vertical="center" wrapText="1"/>
    </xf>
    <xf numFmtId="0" fontId="88" fillId="0" borderId="151" xfId="0" applyFont="1" applyBorder="1" applyAlignment="1">
      <alignment horizontal="center" vertical="center" wrapText="1"/>
    </xf>
    <xf numFmtId="0" fontId="99" fillId="26" borderId="151" xfId="0" applyFont="1" applyFill="1" applyBorder="1" applyAlignment="1">
      <alignment horizontal="center" vertical="center" wrapText="1"/>
    </xf>
    <xf numFmtId="0" fontId="88" fillId="26" borderId="151" xfId="0" applyFont="1" applyFill="1" applyBorder="1" applyAlignment="1">
      <alignment horizontal="center" vertical="center"/>
    </xf>
    <xf numFmtId="14" fontId="88" fillId="26" borderId="151" xfId="0" applyNumberFormat="1" applyFont="1" applyFill="1" applyBorder="1" applyAlignment="1">
      <alignment horizontal="center" vertical="center"/>
    </xf>
    <xf numFmtId="0" fontId="93" fillId="0" borderId="12" xfId="0" applyFont="1" applyBorder="1" applyAlignment="1">
      <alignment horizontal="center" vertical="center"/>
    </xf>
    <xf numFmtId="0" fontId="98" fillId="0" borderId="135" xfId="0" applyFont="1" applyBorder="1" applyAlignment="1">
      <alignment horizontal="center" vertical="center"/>
    </xf>
    <xf numFmtId="0" fontId="83" fillId="26" borderId="143" xfId="0" applyFont="1" applyFill="1" applyBorder="1" applyAlignment="1">
      <alignment horizontal="center" vertical="center" wrapText="1"/>
    </xf>
    <xf numFmtId="0" fontId="0" fillId="26" borderId="2" xfId="0" applyFill="1" applyBorder="1" applyAlignment="1">
      <alignment horizontal="center" vertical="center"/>
    </xf>
    <xf numFmtId="0" fontId="83" fillId="26" borderId="155" xfId="0" applyFont="1" applyFill="1" applyBorder="1" applyAlignment="1">
      <alignment horizontal="center" vertical="center" wrapText="1"/>
    </xf>
    <xf numFmtId="0" fontId="0" fillId="26" borderId="7" xfId="0" applyFill="1" applyBorder="1" applyAlignment="1">
      <alignment horizontal="center" vertical="center"/>
    </xf>
    <xf numFmtId="0" fontId="83" fillId="26" borderId="60" xfId="0" applyFont="1" applyFill="1" applyBorder="1" applyAlignment="1">
      <alignment horizontal="center" vertical="center" wrapText="1"/>
    </xf>
    <xf numFmtId="0" fontId="0" fillId="26" borderId="151" xfId="0" applyFill="1" applyBorder="1" applyAlignment="1">
      <alignment horizontal="center" vertical="center"/>
    </xf>
    <xf numFmtId="0" fontId="45" fillId="26" borderId="80" xfId="0" applyFont="1" applyFill="1" applyBorder="1" applyAlignment="1">
      <alignment horizontal="center" wrapText="1"/>
    </xf>
    <xf numFmtId="0" fontId="83" fillId="26" borderId="6" xfId="0" applyFont="1" applyFill="1" applyBorder="1" applyAlignment="1">
      <alignment horizontal="center" vertical="center" wrapText="1"/>
    </xf>
    <xf numFmtId="0" fontId="83" fillId="26" borderId="59" xfId="0" applyFont="1" applyFill="1" applyBorder="1" applyAlignment="1">
      <alignment horizontal="center" vertical="center" wrapText="1"/>
    </xf>
    <xf numFmtId="0" fontId="83" fillId="26" borderId="130" xfId="0" applyFont="1" applyFill="1" applyBorder="1" applyAlignment="1">
      <alignment horizontal="center" vertical="center" wrapText="1"/>
    </xf>
    <xf numFmtId="0" fontId="123" fillId="26" borderId="157" xfId="0" applyFont="1" applyFill="1" applyBorder="1" applyAlignment="1">
      <alignment horizontal="center" vertical="center"/>
    </xf>
    <xf numFmtId="0" fontId="123" fillId="26" borderId="28" xfId="0" applyFont="1" applyFill="1" applyBorder="1" applyAlignment="1">
      <alignment horizontal="center" vertical="center"/>
    </xf>
    <xf numFmtId="0" fontId="123" fillId="0" borderId="28" xfId="0" applyFont="1" applyBorder="1" applyAlignment="1">
      <alignment horizontal="center" vertical="center"/>
    </xf>
    <xf numFmtId="0" fontId="123" fillId="26" borderId="158" xfId="0" applyFont="1" applyFill="1" applyBorder="1" applyAlignment="1">
      <alignment horizontal="center" vertical="center"/>
    </xf>
    <xf numFmtId="0" fontId="38" fillId="0" borderId="55" xfId="0" applyFont="1" applyBorder="1" applyAlignment="1">
      <alignment horizontal="center" vertical="center"/>
    </xf>
    <xf numFmtId="0" fontId="111" fillId="8" borderId="20" xfId="0" applyFont="1" applyFill="1" applyBorder="1" applyAlignment="1">
      <alignment horizontal="center" vertical="center" wrapText="1"/>
    </xf>
    <xf numFmtId="0" fontId="126" fillId="0" borderId="0" xfId="0" applyFont="1" applyAlignment="1">
      <alignment horizontal="center" vertical="center"/>
    </xf>
    <xf numFmtId="0" fontId="124" fillId="0" borderId="0" xfId="0" applyFont="1" applyAlignment="1">
      <alignment horizontal="center"/>
    </xf>
    <xf numFmtId="0" fontId="124" fillId="0" borderId="0" xfId="0" applyFont="1" applyAlignment="1">
      <alignment horizontal="center" vertical="center"/>
    </xf>
    <xf numFmtId="0" fontId="124" fillId="0" borderId="0" xfId="0" applyFont="1"/>
    <xf numFmtId="0" fontId="89" fillId="0" borderId="28" xfId="0" applyFont="1" applyBorder="1" applyAlignment="1">
      <alignment horizontal="center" vertical="center"/>
    </xf>
    <xf numFmtId="0" fontId="51" fillId="0" borderId="28" xfId="0" applyFont="1" applyBorder="1" applyAlignment="1">
      <alignment horizontal="center" vertical="center"/>
    </xf>
    <xf numFmtId="0" fontId="59" fillId="57" borderId="20" xfId="0" applyFont="1" applyFill="1" applyBorder="1" applyAlignment="1">
      <alignment vertical="center" wrapText="1"/>
    </xf>
    <xf numFmtId="0" fontId="59" fillId="57" borderId="20" xfId="158" applyFont="1" applyFill="1" applyBorder="1" applyAlignment="1">
      <alignment horizontal="center" vertical="center" wrapText="1"/>
    </xf>
    <xf numFmtId="0" fontId="88" fillId="57" borderId="12" xfId="0" applyFont="1" applyFill="1" applyBorder="1" applyAlignment="1">
      <alignment vertical="center" wrapText="1"/>
    </xf>
    <xf numFmtId="0" fontId="88" fillId="57" borderId="9" xfId="0" applyFont="1" applyFill="1" applyBorder="1" applyAlignment="1">
      <alignment vertical="center" wrapText="1"/>
    </xf>
    <xf numFmtId="14" fontId="99" fillId="57" borderId="9" xfId="0" applyNumberFormat="1" applyFont="1" applyFill="1" applyBorder="1" applyAlignment="1">
      <alignment vertical="center" wrapText="1"/>
    </xf>
    <xf numFmtId="14" fontId="51" fillId="57" borderId="20" xfId="4" applyNumberFormat="1" applyFont="1" applyFill="1" applyBorder="1" applyAlignment="1" applyProtection="1">
      <alignment horizontal="center" vertical="center" wrapText="1"/>
      <protection locked="0"/>
    </xf>
    <xf numFmtId="1" fontId="51" fillId="57" borderId="20" xfId="0" applyNumberFormat="1" applyFont="1" applyFill="1" applyBorder="1" applyAlignment="1">
      <alignment horizontal="center" vertical="center" wrapText="1"/>
    </xf>
    <xf numFmtId="1" fontId="49" fillId="57" borderId="20" xfId="183" applyNumberFormat="1" applyFont="1" applyFill="1" applyBorder="1" applyAlignment="1">
      <alignment horizontal="center" vertical="center" wrapText="1"/>
    </xf>
    <xf numFmtId="10" fontId="83" fillId="8" borderId="28" xfId="195" applyNumberFormat="1" applyFont="1" applyFill="1" applyBorder="1" applyAlignment="1">
      <alignment horizontal="center" vertical="center"/>
    </xf>
    <xf numFmtId="2" fontId="83" fillId="8" borderId="28" xfId="195" applyNumberFormat="1" applyFont="1" applyFill="1" applyBorder="1" applyAlignment="1">
      <alignment horizontal="center" vertical="center" wrapText="1"/>
    </xf>
    <xf numFmtId="0" fontId="59" fillId="0" borderId="28" xfId="0" applyFont="1" applyBorder="1" applyAlignment="1">
      <alignment horizontal="center" vertical="center"/>
    </xf>
    <xf numFmtId="14" fontId="63" fillId="0" borderId="28" xfId="0" applyNumberFormat="1" applyFont="1" applyBorder="1" applyAlignment="1">
      <alignment horizontal="center" vertical="center" wrapText="1"/>
    </xf>
    <xf numFmtId="0" fontId="63" fillId="0" borderId="28" xfId="0" applyFont="1" applyBorder="1" applyAlignment="1">
      <alignment horizontal="center" vertical="center"/>
    </xf>
    <xf numFmtId="0" fontId="113" fillId="0" borderId="28" xfId="0" applyFont="1" applyBorder="1" applyAlignment="1">
      <alignment horizontal="center" vertical="center" wrapText="1"/>
    </xf>
    <xf numFmtId="0" fontId="111" fillId="0" borderId="20" xfId="0" applyFont="1" applyBorder="1" applyAlignment="1">
      <alignment horizontal="center" vertical="center" wrapText="1"/>
    </xf>
    <xf numFmtId="0" fontId="127" fillId="26" borderId="7" xfId="0" applyFont="1" applyFill="1" applyBorder="1" applyAlignment="1">
      <alignment horizontal="center" vertical="center" wrapText="1"/>
    </xf>
    <xf numFmtId="1" fontId="44" fillId="55" borderId="1" xfId="0" applyNumberFormat="1" applyFont="1" applyFill="1" applyBorder="1" applyAlignment="1">
      <alignment horizontal="center" vertical="center"/>
    </xf>
    <xf numFmtId="0" fontId="88" fillId="19" borderId="7" xfId="0" applyFont="1" applyFill="1" applyBorder="1" applyAlignment="1">
      <alignment horizontal="center" vertical="center" wrapText="1"/>
    </xf>
    <xf numFmtId="0" fontId="129" fillId="26" borderId="7" xfId="0" applyFont="1" applyFill="1" applyBorder="1" applyAlignment="1">
      <alignment horizontal="center" vertical="center" wrapText="1"/>
    </xf>
    <xf numFmtId="0" fontId="103" fillId="26" borderId="7" xfId="0" applyFont="1" applyFill="1" applyBorder="1" applyAlignment="1">
      <alignment horizontal="center" vertical="center" wrapText="1"/>
    </xf>
    <xf numFmtId="0" fontId="128" fillId="26" borderId="7" xfId="0" applyFont="1" applyFill="1" applyBorder="1" applyAlignment="1">
      <alignment horizontal="center" vertical="center" wrapText="1"/>
    </xf>
    <xf numFmtId="14" fontId="88" fillId="26" borderId="59" xfId="0" applyNumberFormat="1" applyFont="1" applyFill="1" applyBorder="1" applyAlignment="1">
      <alignment horizontal="center" vertical="center"/>
    </xf>
    <xf numFmtId="0" fontId="83" fillId="26" borderId="39" xfId="0" applyFont="1" applyFill="1" applyBorder="1" applyAlignment="1">
      <alignment horizontal="center" vertical="center" wrapText="1"/>
    </xf>
    <xf numFmtId="14" fontId="83" fillId="26" borderId="153" xfId="0" applyNumberFormat="1" applyFont="1" applyFill="1" applyBorder="1" applyAlignment="1">
      <alignment horizontal="center" vertical="center" wrapText="1"/>
    </xf>
    <xf numFmtId="14" fontId="83" fillId="26" borderId="148" xfId="0" applyNumberFormat="1" applyFont="1" applyFill="1" applyBorder="1" applyAlignment="1">
      <alignment horizontal="center" vertical="center" wrapText="1"/>
    </xf>
    <xf numFmtId="0" fontId="128" fillId="26" borderId="7" xfId="0" applyFont="1" applyFill="1" applyBorder="1" applyAlignment="1">
      <alignment horizontal="center" vertical="center"/>
    </xf>
    <xf numFmtId="1" fontId="44" fillId="55" borderId="2" xfId="0" applyNumberFormat="1" applyFont="1" applyFill="1" applyBorder="1" applyAlignment="1">
      <alignment horizontal="center" vertical="center"/>
    </xf>
    <xf numFmtId="14" fontId="83" fillId="26" borderId="156" xfId="0" applyNumberFormat="1" applyFont="1" applyFill="1" applyBorder="1" applyAlignment="1">
      <alignment horizontal="center" vertical="center" wrapText="1"/>
    </xf>
    <xf numFmtId="14" fontId="83" fillId="0" borderId="0" xfId="0" applyNumberFormat="1" applyFont="1"/>
    <xf numFmtId="14" fontId="83" fillId="26" borderId="150" xfId="0" applyNumberFormat="1" applyFont="1" applyFill="1" applyBorder="1" applyAlignment="1">
      <alignment horizontal="center" vertical="center" wrapText="1"/>
    </xf>
    <xf numFmtId="0" fontId="65" fillId="27" borderId="78" xfId="0" applyFont="1" applyFill="1" applyBorder="1" applyAlignment="1">
      <alignment horizontal="center"/>
    </xf>
    <xf numFmtId="0" fontId="65" fillId="27" borderId="0" xfId="0" applyFont="1" applyFill="1" applyAlignment="1">
      <alignment horizontal="center"/>
    </xf>
    <xf numFmtId="0" fontId="65" fillId="28" borderId="0" xfId="0" applyFont="1" applyFill="1" applyAlignment="1">
      <alignment horizontal="center"/>
    </xf>
    <xf numFmtId="0" fontId="65" fillId="28" borderId="78" xfId="0" applyFont="1" applyFill="1" applyBorder="1" applyAlignment="1">
      <alignment horizontal="center"/>
    </xf>
    <xf numFmtId="0" fontId="65" fillId="28" borderId="140" xfId="0" applyFont="1" applyFill="1" applyBorder="1" applyAlignment="1">
      <alignment horizontal="center"/>
    </xf>
    <xf numFmtId="9" fontId="46" fillId="53" borderId="57" xfId="0" applyNumberFormat="1" applyFont="1" applyFill="1" applyBorder="1" applyAlignment="1">
      <alignment horizontal="center" vertical="center"/>
    </xf>
    <xf numFmtId="1" fontId="44" fillId="0" borderId="6" xfId="0" applyNumberFormat="1" applyFont="1" applyBorder="1" applyAlignment="1">
      <alignment horizontal="center" vertical="center"/>
    </xf>
    <xf numFmtId="0" fontId="132" fillId="0" borderId="7" xfId="0" applyFont="1" applyBorder="1" applyAlignment="1">
      <alignment wrapText="1"/>
    </xf>
    <xf numFmtId="0" fontId="132" fillId="58" borderId="7" xfId="0" applyFont="1" applyFill="1" applyBorder="1"/>
    <xf numFmtId="0" fontId="132" fillId="0" borderId="7" xfId="0" applyFont="1" applyBorder="1"/>
    <xf numFmtId="0" fontId="116" fillId="17" borderId="0" xfId="0" applyFont="1" applyFill="1"/>
    <xf numFmtId="0" fontId="134" fillId="49" borderId="32" xfId="0" applyFont="1" applyFill="1" applyBorder="1" applyAlignment="1">
      <alignment wrapText="1"/>
    </xf>
    <xf numFmtId="0" fontId="131" fillId="0" borderId="129" xfId="0" applyFont="1" applyBorder="1"/>
    <xf numFmtId="0" fontId="135" fillId="0" borderId="0" xfId="0" applyFont="1"/>
    <xf numFmtId="0" fontId="131" fillId="17" borderId="0" xfId="0" applyFont="1" applyFill="1"/>
    <xf numFmtId="0" fontId="135" fillId="0" borderId="0" xfId="0" applyFont="1" applyAlignment="1">
      <alignment wrapText="1"/>
    </xf>
    <xf numFmtId="0" fontId="116" fillId="0" borderId="0" xfId="0" applyFont="1"/>
    <xf numFmtId="0" fontId="84" fillId="0" borderId="0" xfId="0" applyFont="1"/>
    <xf numFmtId="0" fontId="84" fillId="0" borderId="0" xfId="0" applyFont="1" applyAlignment="1">
      <alignment wrapText="1"/>
    </xf>
    <xf numFmtId="0" fontId="116" fillId="0" borderId="7" xfId="0" applyFont="1" applyBorder="1" applyAlignment="1">
      <alignment vertical="center" wrapText="1"/>
    </xf>
    <xf numFmtId="0" fontId="114" fillId="0" borderId="7" xfId="0" applyFont="1" applyBorder="1" applyAlignment="1">
      <alignment vertical="center" wrapText="1"/>
    </xf>
    <xf numFmtId="0" fontId="116" fillId="0" borderId="42" xfId="0" applyFont="1" applyBorder="1" applyAlignment="1">
      <alignment vertical="center" wrapText="1"/>
    </xf>
    <xf numFmtId="0" fontId="116" fillId="0" borderId="2" xfId="0" applyFont="1" applyBorder="1" applyAlignment="1">
      <alignment vertical="center" wrapText="1"/>
    </xf>
    <xf numFmtId="0" fontId="114" fillId="0" borderId="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42" xfId="0" applyFont="1" applyBorder="1" applyAlignment="1">
      <alignment horizontal="center" vertical="center" wrapText="1"/>
    </xf>
    <xf numFmtId="0" fontId="114" fillId="0" borderId="42" xfId="0" applyFont="1" applyBorder="1" applyAlignment="1">
      <alignment horizontal="center" vertical="center" wrapText="1"/>
    </xf>
    <xf numFmtId="0" fontId="136" fillId="0" borderId="7" xfId="0" applyFont="1" applyBorder="1" applyAlignment="1">
      <alignment horizontal="center" vertical="center" wrapText="1"/>
    </xf>
    <xf numFmtId="0" fontId="116" fillId="0" borderId="2" xfId="0" applyFont="1" applyBorder="1" applyAlignment="1">
      <alignment horizontal="center" vertical="center" wrapText="1"/>
    </xf>
    <xf numFmtId="0" fontId="114" fillId="0" borderId="2" xfId="0" applyFont="1" applyBorder="1" applyAlignment="1">
      <alignment horizontal="center" vertical="center" wrapText="1"/>
    </xf>
    <xf numFmtId="0" fontId="134" fillId="49" borderId="5" xfId="0" applyFont="1" applyFill="1" applyBorder="1" applyAlignment="1">
      <alignment horizontal="center" vertical="center" wrapText="1"/>
    </xf>
    <xf numFmtId="0" fontId="134" fillId="49" borderId="7" xfId="0" applyFont="1" applyFill="1" applyBorder="1" applyAlignment="1">
      <alignment horizontal="center" vertical="center" wrapText="1"/>
    </xf>
    <xf numFmtId="0" fontId="133" fillId="59" borderId="7" xfId="0" applyFont="1" applyFill="1" applyBorder="1" applyAlignment="1">
      <alignment horizontal="center" vertical="center" wrapText="1"/>
    </xf>
    <xf numFmtId="0" fontId="133" fillId="50" borderId="7" xfId="0" applyFont="1" applyFill="1" applyBorder="1" applyAlignment="1">
      <alignment horizontal="center" vertical="center" wrapText="1"/>
    </xf>
    <xf numFmtId="0" fontId="135" fillId="0" borderId="7" xfId="0" applyFont="1" applyBorder="1" applyAlignment="1">
      <alignment horizontal="center" vertical="center" wrapText="1"/>
    </xf>
    <xf numFmtId="0" fontId="132" fillId="61" borderId="1" xfId="0" applyFont="1" applyFill="1" applyBorder="1" applyAlignment="1">
      <alignment horizontal="center" vertical="center"/>
    </xf>
    <xf numFmtId="0" fontId="135" fillId="0" borderId="7" xfId="0" applyFont="1" applyBorder="1" applyAlignment="1">
      <alignment horizontal="center" vertical="center"/>
    </xf>
    <xf numFmtId="9" fontId="135" fillId="62" borderId="1" xfId="0" applyNumberFormat="1" applyFont="1" applyFill="1" applyBorder="1" applyAlignment="1">
      <alignment horizontal="center" vertical="center"/>
    </xf>
    <xf numFmtId="9" fontId="135" fillId="0" borderId="7" xfId="0" applyNumberFormat="1" applyFont="1" applyBorder="1" applyAlignment="1">
      <alignment horizontal="center" vertical="center"/>
    </xf>
    <xf numFmtId="0" fontId="132" fillId="63" borderId="1" xfId="0" applyFont="1" applyFill="1" applyBorder="1" applyAlignment="1">
      <alignment horizontal="center" vertical="center"/>
    </xf>
    <xf numFmtId="9" fontId="135" fillId="64" borderId="1" xfId="0" applyNumberFormat="1" applyFont="1" applyFill="1" applyBorder="1" applyAlignment="1">
      <alignment horizontal="center" vertical="center"/>
    </xf>
    <xf numFmtId="0" fontId="115" fillId="0" borderId="7" xfId="0" applyFont="1" applyBorder="1" applyAlignment="1">
      <alignment horizontal="center" vertical="center"/>
    </xf>
    <xf numFmtId="0" fontId="115" fillId="0" borderId="7" xfId="0" applyFont="1" applyBorder="1" applyAlignment="1">
      <alignment horizontal="center" vertical="center" wrapText="1"/>
    </xf>
    <xf numFmtId="0" fontId="132" fillId="0" borderId="64" xfId="0" applyFont="1" applyBorder="1" applyAlignment="1">
      <alignment horizontal="center" vertical="center"/>
    </xf>
    <xf numFmtId="0" fontId="135" fillId="0" borderId="32" xfId="0" applyFont="1" applyBorder="1" applyAlignment="1">
      <alignment horizontal="center" vertical="center"/>
    </xf>
    <xf numFmtId="0" fontId="135" fillId="17" borderId="0" xfId="0" applyFont="1" applyFill="1" applyAlignment="1">
      <alignment horizontal="center" vertical="center"/>
    </xf>
    <xf numFmtId="168" fontId="116" fillId="0" borderId="7" xfId="0" applyNumberFormat="1" applyFont="1" applyBorder="1" applyAlignment="1">
      <alignment horizontal="center" vertical="center" wrapText="1"/>
    </xf>
    <xf numFmtId="168" fontId="114" fillId="0" borderId="42" xfId="0" applyNumberFormat="1" applyFont="1" applyBorder="1" applyAlignment="1">
      <alignment horizontal="center" vertical="center" wrapText="1"/>
    </xf>
    <xf numFmtId="168" fontId="114" fillId="0" borderId="2" xfId="0" applyNumberFormat="1" applyFont="1" applyBorder="1" applyAlignment="1">
      <alignment horizontal="center" vertical="center" wrapText="1"/>
    </xf>
    <xf numFmtId="9" fontId="132" fillId="62" borderId="131" xfId="0" applyNumberFormat="1" applyFont="1" applyFill="1" applyBorder="1" applyAlignment="1">
      <alignment horizontal="center" vertical="center"/>
    </xf>
    <xf numFmtId="9" fontId="132" fillId="64" borderId="1" xfId="0" applyNumberFormat="1" applyFont="1" applyFill="1" applyBorder="1" applyAlignment="1">
      <alignment horizontal="center" vertical="center"/>
    </xf>
    <xf numFmtId="9" fontId="132" fillId="64" borderId="131" xfId="0" applyNumberFormat="1" applyFont="1" applyFill="1" applyBorder="1" applyAlignment="1">
      <alignment horizontal="center" vertical="center"/>
    </xf>
    <xf numFmtId="0" fontId="45" fillId="0" borderId="0" xfId="0" applyFont="1" applyAlignment="1">
      <alignment wrapText="1"/>
    </xf>
    <xf numFmtId="0" fontId="45" fillId="26" borderId="2" xfId="0" applyFont="1" applyFill="1" applyBorder="1" applyAlignment="1">
      <alignment wrapText="1"/>
    </xf>
    <xf numFmtId="0" fontId="44" fillId="52" borderId="107" xfId="0" applyFont="1" applyFill="1" applyBorder="1"/>
    <xf numFmtId="0" fontId="44" fillId="0" borderId="2" xfId="0" applyFont="1" applyBorder="1"/>
    <xf numFmtId="0" fontId="88" fillId="0" borderId="0" xfId="0" applyFont="1"/>
    <xf numFmtId="0" fontId="65" fillId="27" borderId="116" xfId="0" applyFont="1" applyFill="1" applyBorder="1"/>
    <xf numFmtId="0" fontId="0" fillId="27" borderId="139" xfId="0" applyFill="1" applyBorder="1"/>
    <xf numFmtId="0" fontId="65" fillId="27" borderId="0" xfId="0" applyFont="1" applyFill="1"/>
    <xf numFmtId="0" fontId="65" fillId="28" borderId="0" xfId="0" applyFont="1" applyFill="1"/>
    <xf numFmtId="0" fontId="65" fillId="29" borderId="5" xfId="0" applyFont="1" applyFill="1" applyBorder="1"/>
    <xf numFmtId="0" fontId="65" fillId="29" borderId="7" xfId="0" applyFont="1" applyFill="1" applyBorder="1"/>
    <xf numFmtId="0" fontId="93" fillId="0" borderId="12" xfId="0" applyFont="1" applyBorder="1"/>
    <xf numFmtId="10" fontId="46" fillId="33" borderId="14" xfId="0" applyNumberFormat="1" applyFont="1" applyFill="1" applyBorder="1"/>
    <xf numFmtId="0" fontId="44" fillId="26" borderId="0" xfId="0" applyFont="1" applyFill="1"/>
    <xf numFmtId="0" fontId="83" fillId="0" borderId="0" xfId="0" applyFont="1" applyAlignment="1">
      <alignment wrapText="1"/>
    </xf>
    <xf numFmtId="0" fontId="64" fillId="26" borderId="22" xfId="0" applyFont="1" applyFill="1" applyBorder="1" applyAlignment="1">
      <alignment wrapText="1"/>
    </xf>
    <xf numFmtId="0" fontId="83" fillId="26" borderId="94" xfId="0" applyFont="1" applyFill="1" applyBorder="1" applyAlignment="1">
      <alignment horizontal="center" vertical="center" wrapText="1"/>
    </xf>
    <xf numFmtId="0" fontId="88" fillId="0" borderId="2" xfId="0" applyFont="1" applyBorder="1" applyAlignment="1">
      <alignment horizontal="center" vertical="center" wrapText="1"/>
    </xf>
    <xf numFmtId="14" fontId="88" fillId="0" borderId="2" xfId="0" applyNumberFormat="1" applyFont="1" applyBorder="1" applyAlignment="1">
      <alignment horizontal="center" vertical="center" wrapText="1"/>
    </xf>
    <xf numFmtId="0" fontId="83" fillId="0" borderId="7" xfId="0" applyFont="1" applyBorder="1" applyAlignment="1">
      <alignment horizontal="center" vertical="center"/>
    </xf>
    <xf numFmtId="10" fontId="46" fillId="33" borderId="1" xfId="0" applyNumberFormat="1" applyFont="1" applyFill="1" applyBorder="1" applyAlignment="1">
      <alignment horizontal="center" vertical="center"/>
    </xf>
    <xf numFmtId="0" fontId="63" fillId="0" borderId="7" xfId="0" applyFont="1" applyBorder="1" applyAlignment="1">
      <alignment horizontal="center" vertical="center" wrapText="1"/>
    </xf>
    <xf numFmtId="0" fontId="83" fillId="26" borderId="116" xfId="0" applyFont="1" applyFill="1" applyBorder="1" applyAlignment="1">
      <alignment horizontal="center" vertical="center" wrapText="1"/>
    </xf>
    <xf numFmtId="0" fontId="83" fillId="26" borderId="7" xfId="0" applyFont="1" applyFill="1" applyBorder="1" applyAlignment="1">
      <alignment horizontal="center" vertical="center"/>
    </xf>
    <xf numFmtId="14" fontId="88" fillId="0" borderId="7" xfId="0" applyNumberFormat="1" applyFont="1" applyBorder="1" applyAlignment="1">
      <alignment horizontal="center" vertical="center" wrapText="1"/>
    </xf>
    <xf numFmtId="9" fontId="88" fillId="0" borderId="7" xfId="0" applyNumberFormat="1" applyFont="1" applyBorder="1" applyAlignment="1">
      <alignment horizontal="center" vertical="center" wrapText="1"/>
    </xf>
    <xf numFmtId="0" fontId="67" fillId="30" borderId="135" xfId="0" applyFont="1" applyFill="1" applyBorder="1" applyAlignment="1">
      <alignment horizontal="center" vertical="center" wrapText="1"/>
    </xf>
    <xf numFmtId="0" fontId="67" fillId="31" borderId="7" xfId="0" applyFont="1" applyFill="1" applyBorder="1" applyAlignment="1">
      <alignment horizontal="center" vertical="center" wrapText="1"/>
    </xf>
    <xf numFmtId="0" fontId="67" fillId="32" borderId="5" xfId="0" applyFont="1" applyFill="1" applyBorder="1" applyAlignment="1">
      <alignment horizontal="center" vertical="center" wrapText="1"/>
    </xf>
    <xf numFmtId="0" fontId="67" fillId="32" borderId="7" xfId="0" applyFont="1" applyFill="1" applyBorder="1" applyAlignment="1">
      <alignment horizontal="center" vertical="center" wrapText="1"/>
    </xf>
    <xf numFmtId="0" fontId="83" fillId="0" borderId="0" xfId="0" applyFont="1" applyAlignment="1">
      <alignment horizontal="center" vertical="center"/>
    </xf>
    <xf numFmtId="0" fontId="88" fillId="0" borderId="0" xfId="0" applyFont="1" applyAlignment="1">
      <alignment horizontal="center" vertical="center"/>
    </xf>
    <xf numFmtId="0" fontId="83" fillId="26" borderId="0" xfId="0" applyFont="1" applyFill="1" applyAlignment="1">
      <alignment horizontal="center" vertical="center"/>
    </xf>
    <xf numFmtId="0" fontId="67" fillId="31" borderId="28" xfId="0" applyFont="1" applyFill="1" applyBorder="1" applyAlignment="1">
      <alignment horizontal="center" vertical="center" wrapText="1"/>
    </xf>
    <xf numFmtId="0" fontId="44" fillId="0" borderId="28" xfId="0" applyFont="1" applyBorder="1" applyAlignment="1">
      <alignment horizontal="center" vertical="center"/>
    </xf>
    <xf numFmtId="0" fontId="83" fillId="26" borderId="28" xfId="0" applyFont="1" applyFill="1" applyBorder="1" applyAlignment="1">
      <alignment horizontal="center" vertical="center" wrapText="1"/>
    </xf>
    <xf numFmtId="0" fontId="67" fillId="30" borderId="0" xfId="0" applyFont="1" applyFill="1" applyAlignment="1">
      <alignment horizontal="center" vertical="center" wrapText="1"/>
    </xf>
    <xf numFmtId="14" fontId="88" fillId="0" borderId="6" xfId="0" applyNumberFormat="1" applyFont="1" applyBorder="1" applyAlignment="1">
      <alignment horizontal="center" vertical="center" wrapText="1"/>
    </xf>
    <xf numFmtId="14" fontId="88" fillId="0" borderId="59" xfId="0" applyNumberFormat="1" applyFont="1" applyBorder="1" applyAlignment="1">
      <alignment horizontal="center" vertical="center" wrapText="1"/>
    </xf>
    <xf numFmtId="0" fontId="65" fillId="28" borderId="135" xfId="0" applyFont="1" applyFill="1" applyBorder="1"/>
    <xf numFmtId="10" fontId="46" fillId="36" borderId="14" xfId="0" applyNumberFormat="1" applyFont="1" applyFill="1" applyBorder="1" applyAlignment="1">
      <alignment horizontal="center" vertical="center"/>
    </xf>
    <xf numFmtId="0" fontId="98" fillId="0" borderId="19" xfId="0" applyFont="1" applyBorder="1" applyAlignment="1">
      <alignment horizontal="center" vertical="center"/>
    </xf>
    <xf numFmtId="10" fontId="46" fillId="53" borderId="5" xfId="0" applyNumberFormat="1" applyFont="1" applyFill="1" applyBorder="1" applyAlignment="1">
      <alignment horizontal="center" vertical="center"/>
    </xf>
    <xf numFmtId="0" fontId="44" fillId="53" borderId="94" xfId="0" applyFont="1" applyFill="1" applyBorder="1" applyAlignment="1">
      <alignment horizontal="center" vertical="center"/>
    </xf>
    <xf numFmtId="9" fontId="98" fillId="33" borderId="2" xfId="0" applyNumberFormat="1" applyFont="1" applyFill="1" applyBorder="1" applyAlignment="1">
      <alignment horizontal="center" vertical="center"/>
    </xf>
    <xf numFmtId="0" fontId="49" fillId="39" borderId="78" xfId="0" applyFont="1" applyFill="1" applyBorder="1" applyAlignment="1">
      <alignment horizontal="center"/>
    </xf>
    <xf numFmtId="0" fontId="51" fillId="25" borderId="65" xfId="0" applyFont="1" applyFill="1" applyBorder="1" applyAlignment="1">
      <alignment horizontal="center"/>
    </xf>
    <xf numFmtId="0" fontId="51" fillId="25" borderId="0" xfId="0" applyFont="1" applyFill="1" applyAlignment="1">
      <alignment horizontal="center" vertical="center"/>
    </xf>
    <xf numFmtId="1" fontId="51" fillId="25" borderId="53" xfId="0" applyNumberFormat="1" applyFont="1" applyFill="1" applyBorder="1" applyAlignment="1">
      <alignment horizontal="center" vertical="center"/>
    </xf>
    <xf numFmtId="1" fontId="51" fillId="25" borderId="74" xfId="0" applyNumberFormat="1" applyFont="1" applyFill="1" applyBorder="1" applyAlignment="1">
      <alignment horizontal="center" vertical="center"/>
    </xf>
    <xf numFmtId="0" fontId="59" fillId="0" borderId="28" xfId="0" applyFont="1" applyBorder="1" applyAlignment="1">
      <alignment horizontal="center" vertical="center" wrapText="1"/>
    </xf>
    <xf numFmtId="0" fontId="49" fillId="39" borderId="60" xfId="0" applyFont="1" applyFill="1" applyBorder="1" applyAlignment="1">
      <alignment horizontal="center"/>
    </xf>
    <xf numFmtId="14" fontId="63" fillId="0" borderId="53" xfId="0" applyNumberFormat="1" applyFont="1" applyBorder="1" applyAlignment="1">
      <alignment horizontal="center" vertical="center" wrapText="1"/>
    </xf>
    <xf numFmtId="0" fontId="80" fillId="0" borderId="1" xfId="205" applyFont="1" applyBorder="1" applyAlignment="1">
      <alignment vertical="center" wrapText="1"/>
    </xf>
    <xf numFmtId="9" fontId="83" fillId="8" borderId="1" xfId="202" applyNumberFormat="1" applyFont="1" applyFill="1" applyBorder="1" applyAlignment="1">
      <alignment horizontal="center" vertical="center" wrapText="1"/>
    </xf>
    <xf numFmtId="0" fontId="83" fillId="0" borderId="1" xfId="205" applyFont="1" applyBorder="1" applyAlignment="1">
      <alignment vertical="center" wrapText="1"/>
    </xf>
    <xf numFmtId="9" fontId="46" fillId="2" borderId="1" xfId="204" applyNumberFormat="1" applyFont="1" applyFill="1" applyBorder="1" applyAlignment="1">
      <alignment horizontal="center" vertical="center"/>
    </xf>
    <xf numFmtId="0" fontId="51" fillId="24" borderId="28" xfId="84" applyFont="1" applyFill="1" applyBorder="1" applyAlignment="1">
      <alignment horizontal="center" vertical="center" wrapText="1"/>
    </xf>
    <xf numFmtId="0" fontId="51" fillId="24" borderId="28" xfId="0" applyFont="1" applyFill="1" applyBorder="1" applyAlignment="1">
      <alignment horizontal="center" vertical="center" wrapText="1"/>
    </xf>
    <xf numFmtId="10" fontId="49" fillId="2" borderId="31" xfId="56" applyNumberFormat="1" applyFont="1" applyFill="1" applyBorder="1" applyAlignment="1">
      <alignment horizontal="center" vertical="center" wrapText="1"/>
    </xf>
    <xf numFmtId="0" fontId="38" fillId="16" borderId="0" xfId="0" applyFont="1" applyFill="1" applyAlignment="1">
      <alignment horizontal="left" vertical="center"/>
    </xf>
    <xf numFmtId="9" fontId="51" fillId="0" borderId="34" xfId="0" applyNumberFormat="1" applyFont="1" applyBorder="1" applyAlignment="1" applyProtection="1">
      <alignment horizontal="center" vertical="center" wrapText="1"/>
      <protection locked="0"/>
    </xf>
    <xf numFmtId="9" fontId="51" fillId="0" borderId="35" xfId="187" applyFont="1" applyBorder="1" applyAlignment="1">
      <alignment horizontal="center" vertical="center" wrapText="1"/>
    </xf>
    <xf numFmtId="14" fontId="53" fillId="0" borderId="37" xfId="0" applyNumberFormat="1" applyFont="1" applyBorder="1" applyAlignment="1">
      <alignment horizontal="center" vertical="center"/>
    </xf>
    <xf numFmtId="166" fontId="111" fillId="8" borderId="28" xfId="209" applyNumberFormat="1" applyFont="1" applyFill="1" applyBorder="1" applyAlignment="1">
      <alignment horizontal="center" vertical="center" wrapText="1"/>
    </xf>
    <xf numFmtId="166" fontId="140" fillId="8" borderId="28" xfId="84" applyNumberFormat="1" applyFont="1" applyFill="1" applyBorder="1" applyAlignment="1">
      <alignment horizontal="center" vertical="center" wrapText="1"/>
    </xf>
    <xf numFmtId="0" fontId="141" fillId="16" borderId="0" xfId="0" applyFont="1" applyFill="1"/>
    <xf numFmtId="0" fontId="132" fillId="63" borderId="94" xfId="0" applyFont="1" applyFill="1" applyBorder="1" applyAlignment="1">
      <alignment horizontal="center" vertical="center"/>
    </xf>
    <xf numFmtId="1" fontId="132" fillId="0" borderId="28" xfId="0" applyNumberFormat="1" applyFont="1" applyBorder="1" applyAlignment="1">
      <alignment horizontal="center" vertical="center"/>
    </xf>
    <xf numFmtId="170" fontId="116" fillId="0" borderId="59" xfId="0" applyNumberFormat="1" applyFont="1" applyBorder="1" applyAlignment="1">
      <alignment horizontal="center" vertical="center" wrapText="1"/>
    </xf>
    <xf numFmtId="170" fontId="114" fillId="0" borderId="59" xfId="0" applyNumberFormat="1" applyFont="1" applyBorder="1" applyAlignment="1">
      <alignment horizontal="center" vertical="center" wrapText="1"/>
    </xf>
    <xf numFmtId="170" fontId="114" fillId="0" borderId="0" xfId="0" applyNumberFormat="1" applyFont="1" applyAlignment="1">
      <alignment horizontal="center" vertical="center" wrapText="1"/>
    </xf>
    <xf numFmtId="170" fontId="114" fillId="0" borderId="6" xfId="0" applyNumberFormat="1" applyFont="1" applyBorder="1" applyAlignment="1">
      <alignment horizontal="center" vertical="center" wrapText="1"/>
    </xf>
    <xf numFmtId="2" fontId="132" fillId="60" borderId="2" xfId="0" applyNumberFormat="1" applyFont="1" applyFill="1" applyBorder="1" applyAlignment="1">
      <alignment horizontal="center" vertical="center"/>
    </xf>
    <xf numFmtId="9" fontId="111" fillId="8" borderId="28" xfId="209" applyNumberFormat="1" applyFont="1" applyFill="1" applyBorder="1" applyAlignment="1">
      <alignment horizontal="center" vertical="center" wrapText="1"/>
    </xf>
    <xf numFmtId="2" fontId="51" fillId="8" borderId="28" xfId="209" applyNumberFormat="1" applyFont="1" applyFill="1" applyBorder="1" applyAlignment="1">
      <alignment horizontal="center" vertical="center" wrapText="1"/>
    </xf>
    <xf numFmtId="0" fontId="80" fillId="15" borderId="5" xfId="0" applyFont="1" applyFill="1" applyBorder="1" applyAlignment="1">
      <alignment horizontal="center" vertical="center" wrapText="1"/>
    </xf>
    <xf numFmtId="0" fontId="59" fillId="0" borderId="12" xfId="0" applyFont="1" applyBorder="1" applyAlignment="1">
      <alignment horizontal="center" vertical="center" wrapText="1"/>
    </xf>
    <xf numFmtId="0" fontId="59" fillId="0" borderId="23" xfId="0" applyFont="1" applyBorder="1" applyAlignment="1">
      <alignment horizontal="center" vertical="center" wrapText="1"/>
    </xf>
    <xf numFmtId="0" fontId="142" fillId="26" borderId="5" xfId="0" applyFont="1" applyFill="1" applyBorder="1" applyAlignment="1">
      <alignment horizontal="center" vertical="center" wrapText="1"/>
    </xf>
    <xf numFmtId="0" fontId="38" fillId="26" borderId="7" xfId="0" applyFont="1" applyFill="1" applyBorder="1" applyAlignment="1">
      <alignment vertical="center" wrapText="1"/>
    </xf>
    <xf numFmtId="0" fontId="38" fillId="0" borderId="0" xfId="0" applyFont="1" applyAlignment="1">
      <alignment vertical="center" wrapText="1"/>
    </xf>
    <xf numFmtId="0" fontId="38" fillId="26" borderId="5" xfId="0" applyFont="1" applyFill="1" applyBorder="1" applyAlignment="1">
      <alignment horizontal="center" vertical="top" wrapText="1"/>
    </xf>
    <xf numFmtId="9" fontId="38" fillId="0" borderId="20" xfId="187" applyFont="1" applyBorder="1" applyAlignment="1">
      <alignment horizontal="center" vertical="center" wrapText="1"/>
    </xf>
    <xf numFmtId="1" fontId="49" fillId="8" borderId="29" xfId="0" applyNumberFormat="1" applyFont="1" applyFill="1" applyBorder="1" applyAlignment="1">
      <alignment horizontal="center" vertical="center" wrapText="1"/>
    </xf>
    <xf numFmtId="0" fontId="84" fillId="0" borderId="1" xfId="194" applyFont="1" applyBorder="1" applyAlignment="1" applyProtection="1">
      <alignment vertical="center"/>
      <protection locked="0"/>
    </xf>
    <xf numFmtId="0" fontId="38" fillId="26" borderId="28" xfId="0" applyFont="1" applyFill="1" applyBorder="1" applyAlignment="1">
      <alignment horizontal="center" vertical="center" wrapText="1"/>
    </xf>
    <xf numFmtId="0" fontId="38" fillId="0" borderId="28" xfId="194" applyFont="1" applyBorder="1" applyAlignment="1">
      <alignment vertical="center" wrapText="1"/>
    </xf>
    <xf numFmtId="0" fontId="98" fillId="8" borderId="28" xfId="194" applyFont="1" applyFill="1" applyBorder="1" applyAlignment="1" applyProtection="1">
      <alignment horizontal="left" vertical="center" wrapText="1"/>
      <protection locked="0"/>
    </xf>
    <xf numFmtId="0" fontId="38" fillId="0" borderId="28" xfId="194" applyFont="1" applyBorder="1" applyAlignment="1">
      <alignment horizontal="center" vertical="center" wrapText="1"/>
    </xf>
    <xf numFmtId="1" fontId="59" fillId="8" borderId="20" xfId="174" applyNumberFormat="1" applyFont="1" applyFill="1" applyBorder="1" applyAlignment="1">
      <alignment horizontal="center" vertical="center" wrapText="1"/>
    </xf>
    <xf numFmtId="1" fontId="59" fillId="0" borderId="20" xfId="177" applyNumberFormat="1" applyFont="1" applyBorder="1" applyAlignment="1">
      <alignment horizontal="center" vertical="center" wrapText="1"/>
    </xf>
    <xf numFmtId="9" fontId="59" fillId="0" borderId="20" xfId="179" applyFont="1" applyFill="1" applyBorder="1" applyAlignment="1">
      <alignment horizontal="center" vertical="center" wrapText="1"/>
    </xf>
    <xf numFmtId="0" fontId="51" fillId="0" borderId="20" xfId="174" applyFont="1" applyBorder="1" applyAlignment="1" applyProtection="1">
      <alignment vertical="center" wrapText="1"/>
      <protection locked="0"/>
    </xf>
    <xf numFmtId="0" fontId="70" fillId="21" borderId="20" xfId="174" applyFont="1" applyFill="1" applyBorder="1" applyAlignment="1" applyProtection="1">
      <alignment horizontal="center" vertical="center" wrapText="1"/>
      <protection locked="0"/>
    </xf>
    <xf numFmtId="0" fontId="70" fillId="24" borderId="20" xfId="174" applyFont="1" applyFill="1" applyBorder="1" applyAlignment="1" applyProtection="1">
      <alignment horizontal="center" vertical="center" wrapText="1"/>
      <protection locked="0"/>
    </xf>
    <xf numFmtId="0" fontId="70" fillId="31" borderId="13" xfId="0" applyFont="1" applyFill="1" applyBorder="1" applyAlignment="1">
      <alignment horizontal="center" vertical="center" wrapText="1"/>
    </xf>
    <xf numFmtId="0" fontId="70" fillId="24" borderId="20" xfId="174" applyFont="1" applyFill="1" applyBorder="1" applyAlignment="1" applyProtection="1">
      <alignment vertical="center" wrapText="1"/>
      <protection locked="0"/>
    </xf>
    <xf numFmtId="0" fontId="70" fillId="12" borderId="20" xfId="174" applyFont="1" applyFill="1" applyBorder="1" applyAlignment="1" applyProtection="1">
      <alignment horizontal="center" vertical="center" wrapText="1"/>
      <protection locked="0"/>
    </xf>
    <xf numFmtId="1" fontId="51" fillId="0" borderId="20" xfId="174" applyNumberFormat="1" applyFont="1" applyBorder="1" applyAlignment="1">
      <alignment horizontal="center" vertical="center" wrapText="1"/>
    </xf>
    <xf numFmtId="9" fontId="110" fillId="2" borderId="1" xfId="197" applyNumberFormat="1" applyFont="1" applyFill="1" applyBorder="1" applyAlignment="1">
      <alignment horizontal="center" vertical="center"/>
    </xf>
    <xf numFmtId="9" fontId="59" fillId="0" borderId="22" xfId="179" applyFont="1" applyFill="1" applyBorder="1" applyAlignment="1">
      <alignment horizontal="center" vertical="center" wrapText="1"/>
    </xf>
    <xf numFmtId="0" fontId="143" fillId="0" borderId="12" xfId="0" applyFont="1" applyBorder="1" applyAlignment="1">
      <alignment vertical="center" wrapText="1"/>
    </xf>
    <xf numFmtId="1" fontId="54" fillId="0" borderId="20" xfId="174" applyNumberFormat="1" applyFont="1" applyBorder="1" applyAlignment="1">
      <alignment horizontal="center" vertical="center" wrapText="1"/>
    </xf>
    <xf numFmtId="0" fontId="70" fillId="7" borderId="20" xfId="178" applyFont="1" applyFill="1" applyBorder="1" applyAlignment="1">
      <alignment horizontal="center" vertical="center" wrapText="1"/>
    </xf>
    <xf numFmtId="0" fontId="54" fillId="0" borderId="20" xfId="174" applyFont="1" applyBorder="1" applyAlignment="1">
      <alignment horizontal="center" vertical="center" wrapText="1"/>
    </xf>
    <xf numFmtId="9" fontId="51" fillId="2" borderId="20" xfId="177" applyNumberFormat="1" applyFont="1" applyFill="1" applyBorder="1" applyAlignment="1">
      <alignment horizontal="center" vertical="center" wrapText="1"/>
    </xf>
    <xf numFmtId="9" fontId="51" fillId="2" borderId="14" xfId="177" applyNumberFormat="1" applyFont="1" applyFill="1" applyBorder="1" applyAlignment="1">
      <alignment horizontal="center" vertical="center" wrapText="1"/>
    </xf>
    <xf numFmtId="10" fontId="83" fillId="8" borderId="1" xfId="216" applyNumberFormat="1" applyFont="1" applyFill="1" applyBorder="1" applyAlignment="1">
      <alignment horizontal="center" vertical="center"/>
    </xf>
    <xf numFmtId="10" fontId="49" fillId="2" borderId="33" xfId="56" applyNumberFormat="1" applyFont="1" applyFill="1" applyBorder="1" applyAlignment="1">
      <alignment horizontal="center" vertical="center" wrapText="1"/>
    </xf>
    <xf numFmtId="9" fontId="83" fillId="8" borderId="1" xfId="216" applyNumberFormat="1" applyFont="1" applyFill="1" applyBorder="1" applyAlignment="1">
      <alignment horizontal="center" vertical="center"/>
    </xf>
    <xf numFmtId="9" fontId="51" fillId="0" borderId="29" xfId="187" applyFont="1" applyBorder="1" applyAlignment="1">
      <alignment horizontal="center" vertical="center" wrapText="1"/>
    </xf>
    <xf numFmtId="9" fontId="46" fillId="2" borderId="14" xfId="218" applyNumberFormat="1" applyFont="1" applyFill="1" applyBorder="1" applyAlignment="1">
      <alignment horizontal="center" vertical="center"/>
    </xf>
    <xf numFmtId="0" fontId="51" fillId="0" borderId="22" xfId="0" applyFont="1" applyBorder="1" applyAlignment="1">
      <alignment horizontal="center" vertical="center" wrapText="1"/>
    </xf>
    <xf numFmtId="0" fontId="38" fillId="0" borderId="28" xfId="0" applyFont="1" applyBorder="1"/>
    <xf numFmtId="0" fontId="51" fillId="0" borderId="9" xfId="0" applyFont="1" applyBorder="1" applyAlignment="1">
      <alignment vertical="center" wrapText="1"/>
    </xf>
    <xf numFmtId="0" fontId="38" fillId="16" borderId="0" xfId="0" applyFont="1" applyFill="1" applyAlignment="1">
      <alignment horizontal="center" vertical="center"/>
    </xf>
    <xf numFmtId="0" fontId="84" fillId="26" borderId="19" xfId="0" applyFont="1" applyFill="1" applyBorder="1" applyAlignment="1">
      <alignment horizontal="center" vertical="center" wrapText="1"/>
    </xf>
    <xf numFmtId="0" fontId="84" fillId="26" borderId="2" xfId="0" applyFont="1" applyFill="1" applyBorder="1" applyAlignment="1">
      <alignment horizontal="center" vertical="center" wrapText="1"/>
    </xf>
    <xf numFmtId="0" fontId="84" fillId="0" borderId="7" xfId="0" applyFont="1" applyBorder="1" applyAlignment="1">
      <alignment horizontal="center" vertical="center" wrapText="1"/>
    </xf>
    <xf numFmtId="0" fontId="84" fillId="26" borderId="7" xfId="0" applyFont="1" applyFill="1" applyBorder="1" applyAlignment="1">
      <alignment horizontal="center" vertical="center" wrapText="1"/>
    </xf>
    <xf numFmtId="0" fontId="84" fillId="26" borderId="42" xfId="0" applyFont="1" applyFill="1" applyBorder="1" applyAlignment="1">
      <alignment horizontal="center" vertical="center" wrapText="1"/>
    </xf>
    <xf numFmtId="0" fontId="84" fillId="26" borderId="41" xfId="0" applyFont="1" applyFill="1" applyBorder="1" applyAlignment="1">
      <alignment horizontal="center" vertical="center" wrapText="1"/>
    </xf>
    <xf numFmtId="0" fontId="84" fillId="26" borderId="5" xfId="0" applyFont="1" applyFill="1" applyBorder="1" applyAlignment="1">
      <alignment horizontal="center" vertical="center" wrapText="1"/>
    </xf>
    <xf numFmtId="0" fontId="84" fillId="26" borderId="7" xfId="0" applyFont="1" applyFill="1" applyBorder="1" applyAlignment="1">
      <alignment horizontal="center" vertical="center"/>
    </xf>
    <xf numFmtId="0" fontId="84" fillId="26" borderId="28" xfId="0" applyFont="1" applyFill="1" applyBorder="1" applyAlignment="1">
      <alignment vertical="center" wrapText="1"/>
    </xf>
    <xf numFmtId="0" fontId="84" fillId="0" borderId="28" xfId="0" applyFont="1" applyBorder="1" applyAlignment="1">
      <alignment vertical="center" wrapText="1"/>
    </xf>
    <xf numFmtId="0" fontId="85" fillId="0" borderId="28" xfId="0" applyFont="1" applyBorder="1" applyAlignment="1">
      <alignment vertical="center" wrapText="1"/>
    </xf>
    <xf numFmtId="0" fontId="85" fillId="26" borderId="28" xfId="0" applyFont="1" applyFill="1" applyBorder="1" applyAlignment="1">
      <alignment vertical="center" wrapText="1"/>
    </xf>
    <xf numFmtId="0" fontId="84" fillId="26" borderId="28" xfId="0" applyFont="1" applyFill="1" applyBorder="1" applyAlignment="1">
      <alignment vertical="center"/>
    </xf>
    <xf numFmtId="0" fontId="74" fillId="30" borderId="23" xfId="166" applyFont="1" applyFill="1" applyBorder="1" applyAlignment="1" applyProtection="1">
      <alignment horizontal="center" vertical="center" wrapText="1"/>
      <protection locked="0"/>
    </xf>
    <xf numFmtId="0" fontId="84" fillId="26" borderId="34" xfId="0" applyFont="1" applyFill="1" applyBorder="1" applyAlignment="1">
      <alignment vertical="center" wrapText="1"/>
    </xf>
    <xf numFmtId="0" fontId="84" fillId="26" borderId="31" xfId="0" applyFont="1" applyFill="1" applyBorder="1" applyAlignment="1">
      <alignment vertical="center" wrapText="1"/>
    </xf>
    <xf numFmtId="0" fontId="84" fillId="26" borderId="33" xfId="0" applyFont="1" applyFill="1" applyBorder="1" applyAlignment="1">
      <alignment vertical="center" wrapText="1"/>
    </xf>
    <xf numFmtId="14" fontId="59" fillId="0" borderId="28" xfId="0" applyNumberFormat="1" applyFont="1" applyBorder="1" applyAlignment="1">
      <alignment horizontal="center" vertical="center" wrapText="1"/>
    </xf>
    <xf numFmtId="1" fontId="81" fillId="0" borderId="28" xfId="174" applyNumberFormat="1" applyFont="1" applyBorder="1" applyAlignment="1">
      <alignment horizontal="center" vertical="center"/>
    </xf>
    <xf numFmtId="1" fontId="81" fillId="8" borderId="28" xfId="174" applyNumberFormat="1" applyFont="1" applyFill="1" applyBorder="1" applyAlignment="1">
      <alignment horizontal="center" vertical="center"/>
    </xf>
    <xf numFmtId="1" fontId="81" fillId="0" borderId="28" xfId="177" applyNumberFormat="1" applyFont="1" applyBorder="1" applyAlignment="1">
      <alignment horizontal="center" vertical="center"/>
    </xf>
    <xf numFmtId="0" fontId="81" fillId="26" borderId="28" xfId="0" applyFont="1" applyFill="1" applyBorder="1" applyAlignment="1">
      <alignment horizontal="center" vertical="center"/>
    </xf>
    <xf numFmtId="9" fontId="59" fillId="8" borderId="28" xfId="4" applyNumberFormat="1" applyFont="1" applyFill="1" applyBorder="1" applyAlignment="1">
      <alignment horizontal="center" vertical="center" wrapText="1"/>
    </xf>
    <xf numFmtId="9" fontId="59" fillId="2" borderId="28" xfId="178" applyNumberFormat="1" applyFont="1" applyFill="1" applyBorder="1" applyAlignment="1">
      <alignment horizontal="center" vertical="center"/>
    </xf>
    <xf numFmtId="9" fontId="81" fillId="0" borderId="28" xfId="179" applyFont="1" applyFill="1" applyBorder="1" applyAlignment="1">
      <alignment horizontal="center" vertical="center"/>
    </xf>
    <xf numFmtId="0" fontId="59" fillId="26" borderId="28" xfId="0" applyFont="1" applyFill="1" applyBorder="1" applyAlignment="1">
      <alignment horizontal="center" vertical="center" wrapText="1"/>
    </xf>
    <xf numFmtId="10" fontId="59" fillId="0" borderId="28" xfId="0" applyNumberFormat="1" applyFont="1" applyBorder="1" applyAlignment="1">
      <alignment horizontal="center" vertical="center" wrapText="1"/>
    </xf>
    <xf numFmtId="0" fontId="74" fillId="31" borderId="23" xfId="166" applyFont="1" applyFill="1" applyBorder="1" applyAlignment="1" applyProtection="1">
      <alignment horizontal="center" vertical="center" wrapText="1"/>
      <protection locked="0"/>
    </xf>
    <xf numFmtId="0" fontId="74" fillId="32" borderId="23" xfId="166" applyFont="1" applyFill="1" applyBorder="1" applyAlignment="1" applyProtection="1">
      <alignment horizontal="center" vertical="center" wrapText="1"/>
      <protection locked="0"/>
    </xf>
    <xf numFmtId="0" fontId="69" fillId="7" borderId="12" xfId="178" applyFont="1" applyFill="1" applyBorder="1" applyAlignment="1">
      <alignment horizontal="center" vertical="center"/>
    </xf>
    <xf numFmtId="0" fontId="55" fillId="0" borderId="12" xfId="174" applyFont="1" applyBorder="1" applyAlignment="1">
      <alignment horizontal="center" vertical="center"/>
    </xf>
    <xf numFmtId="9" fontId="49" fillId="2" borderId="12" xfId="177" applyNumberFormat="1" applyFont="1" applyFill="1" applyBorder="1" applyAlignment="1">
      <alignment horizontal="center" vertical="center"/>
    </xf>
    <xf numFmtId="0" fontId="85" fillId="0" borderId="29" xfId="0" applyFont="1" applyBorder="1" applyAlignment="1">
      <alignment vertical="center" wrapText="1"/>
    </xf>
    <xf numFmtId="0" fontId="84" fillId="26" borderId="1" xfId="0" applyFont="1" applyFill="1" applyBorder="1" applyAlignment="1">
      <alignment horizontal="center" vertical="center" wrapText="1"/>
    </xf>
    <xf numFmtId="14" fontId="85" fillId="26" borderId="2" xfId="0" applyNumberFormat="1" applyFont="1" applyFill="1" applyBorder="1" applyAlignment="1">
      <alignment horizontal="center" vertical="center" wrapText="1"/>
    </xf>
    <xf numFmtId="14" fontId="85" fillId="26" borderId="7" xfId="0" applyNumberFormat="1" applyFont="1" applyFill="1" applyBorder="1" applyAlignment="1">
      <alignment horizontal="center" vertical="center" wrapText="1"/>
    </xf>
    <xf numFmtId="9" fontId="84" fillId="26" borderId="5" xfId="0" applyNumberFormat="1" applyFont="1" applyFill="1" applyBorder="1" applyAlignment="1">
      <alignment horizontal="center" vertical="center" wrapText="1"/>
    </xf>
    <xf numFmtId="9" fontId="84" fillId="26" borderId="4" xfId="0" applyNumberFormat="1" applyFont="1" applyFill="1" applyBorder="1" applyAlignment="1">
      <alignment horizontal="center" vertical="center" wrapText="1"/>
    </xf>
    <xf numFmtId="14" fontId="85" fillId="26" borderId="42" xfId="0" applyNumberFormat="1" applyFont="1" applyFill="1" applyBorder="1" applyAlignment="1">
      <alignment horizontal="center" vertical="center" wrapText="1"/>
    </xf>
    <xf numFmtId="14" fontId="85" fillId="26" borderId="41" xfId="0" applyNumberFormat="1" applyFont="1" applyFill="1" applyBorder="1" applyAlignment="1">
      <alignment horizontal="center" vertical="center" wrapText="1"/>
    </xf>
    <xf numFmtId="14" fontId="85" fillId="26" borderId="5" xfId="0" applyNumberFormat="1" applyFont="1" applyFill="1" applyBorder="1" applyAlignment="1">
      <alignment horizontal="center" vertical="center" wrapText="1"/>
    </xf>
    <xf numFmtId="9" fontId="84" fillId="26" borderId="1" xfId="0" applyNumberFormat="1" applyFont="1" applyFill="1" applyBorder="1" applyAlignment="1">
      <alignment horizontal="center" vertical="center" wrapText="1"/>
    </xf>
    <xf numFmtId="9" fontId="84" fillId="26" borderId="19" xfId="0" applyNumberFormat="1" applyFont="1" applyFill="1" applyBorder="1" applyAlignment="1">
      <alignment horizontal="center" vertical="center" wrapText="1"/>
    </xf>
    <xf numFmtId="9" fontId="83" fillId="26" borderId="1" xfId="0" applyNumberFormat="1" applyFont="1" applyFill="1" applyBorder="1" applyAlignment="1">
      <alignment horizontal="center" vertical="center"/>
    </xf>
    <xf numFmtId="9" fontId="83" fillId="26" borderId="5" xfId="0" applyNumberFormat="1" applyFont="1" applyFill="1" applyBorder="1" applyAlignment="1">
      <alignment horizontal="center" vertical="center"/>
    </xf>
    <xf numFmtId="10" fontId="81" fillId="26" borderId="28" xfId="0" applyNumberFormat="1" applyFont="1" applyFill="1" applyBorder="1" applyAlignment="1">
      <alignment horizontal="center" vertical="center"/>
    </xf>
    <xf numFmtId="0" fontId="51" fillId="8" borderId="0" xfId="4" applyFont="1" applyFill="1" applyAlignment="1">
      <alignment horizontal="center" vertical="center"/>
    </xf>
    <xf numFmtId="0" fontId="51" fillId="8" borderId="0" xfId="4" applyFont="1" applyFill="1" applyAlignment="1">
      <alignment horizontal="center" vertical="center" wrapText="1"/>
    </xf>
    <xf numFmtId="0" fontId="51" fillId="8" borderId="0" xfId="7" applyFont="1" applyFill="1" applyBorder="1" applyAlignment="1" applyProtection="1">
      <alignment horizontal="center" vertical="center" wrapText="1"/>
    </xf>
    <xf numFmtId="14" fontId="54" fillId="8" borderId="0" xfId="4" applyNumberFormat="1" applyFont="1" applyFill="1" applyAlignment="1">
      <alignment horizontal="center" vertical="center" wrapText="1"/>
    </xf>
    <xf numFmtId="14" fontId="51" fillId="8" borderId="0" xfId="4" applyNumberFormat="1" applyFont="1" applyFill="1" applyAlignment="1">
      <alignment horizontal="center" vertical="center" wrapText="1"/>
    </xf>
    <xf numFmtId="9" fontId="51" fillId="0" borderId="0" xfId="4" applyNumberFormat="1" applyFont="1" applyAlignment="1">
      <alignment horizontal="center" vertical="center" wrapText="1"/>
    </xf>
    <xf numFmtId="14" fontId="51" fillId="39" borderId="0" xfId="4" applyNumberFormat="1" applyFont="1" applyFill="1" applyAlignment="1">
      <alignment horizontal="center" vertical="center" wrapText="1"/>
    </xf>
    <xf numFmtId="0" fontId="49" fillId="0" borderId="20" xfId="0" applyFont="1" applyBorder="1" applyAlignment="1">
      <alignment horizontal="center" vertical="center" wrapText="1"/>
    </xf>
    <xf numFmtId="0" fontId="63" fillId="0" borderId="0" xfId="0" applyFont="1" applyAlignment="1">
      <alignment horizontal="center" vertical="center"/>
    </xf>
    <xf numFmtId="9" fontId="46" fillId="2" borderId="5" xfId="218" applyNumberFormat="1" applyFont="1" applyFill="1" applyBorder="1" applyAlignment="1">
      <alignment horizontal="center" vertical="center"/>
    </xf>
    <xf numFmtId="0" fontId="51" fillId="8" borderId="20" xfId="7" applyFont="1" applyFill="1" applyBorder="1" applyAlignment="1">
      <alignment horizontal="center" vertical="center" wrapText="1"/>
    </xf>
    <xf numFmtId="0" fontId="51" fillId="0" borderId="20" xfId="7" applyFont="1" applyFill="1" applyBorder="1" applyAlignment="1">
      <alignment horizontal="center" vertical="center" wrapText="1"/>
    </xf>
    <xf numFmtId="0" fontId="63" fillId="0" borderId="22" xfId="0" applyFont="1" applyBorder="1" applyAlignment="1">
      <alignment horizontal="center" vertical="center"/>
    </xf>
    <xf numFmtId="0" fontId="63" fillId="0" borderId="57" xfId="0" applyFont="1" applyBorder="1" applyAlignment="1">
      <alignment horizontal="center" vertical="center"/>
    </xf>
    <xf numFmtId="0" fontId="63" fillId="0" borderId="20" xfId="0" applyFont="1" applyBorder="1" applyAlignment="1">
      <alignment horizontal="center" vertical="center" wrapText="1"/>
    </xf>
    <xf numFmtId="0" fontId="39" fillId="19" borderId="20" xfId="0" applyFont="1" applyFill="1" applyBorder="1" applyAlignment="1">
      <alignment horizontal="center" vertical="center" wrapText="1"/>
    </xf>
    <xf numFmtId="0" fontId="63" fillId="19" borderId="20" xfId="0" applyFont="1" applyFill="1" applyBorder="1" applyAlignment="1">
      <alignment horizontal="center" vertical="center" wrapText="1"/>
    </xf>
    <xf numFmtId="1" fontId="38" fillId="15" borderId="20" xfId="0" applyNumberFormat="1" applyFont="1" applyFill="1" applyBorder="1" applyAlignment="1">
      <alignment horizontal="center" vertical="center" wrapText="1"/>
    </xf>
    <xf numFmtId="1" fontId="63" fillId="15" borderId="20" xfId="0" applyNumberFormat="1" applyFont="1" applyFill="1" applyBorder="1" applyAlignment="1">
      <alignment horizontal="center" vertical="center" wrapText="1"/>
    </xf>
    <xf numFmtId="9" fontId="38" fillId="15" borderId="20" xfId="188" applyNumberFormat="1" applyFont="1" applyFill="1" applyBorder="1" applyAlignment="1">
      <alignment horizontal="center" vertical="center"/>
    </xf>
    <xf numFmtId="0" fontId="63" fillId="15" borderId="22" xfId="0" applyFont="1" applyFill="1" applyBorder="1" applyAlignment="1">
      <alignment horizontal="center" vertical="center"/>
    </xf>
    <xf numFmtId="0" fontId="63" fillId="15" borderId="60" xfId="0" applyFont="1" applyFill="1" applyBorder="1" applyAlignment="1">
      <alignment horizontal="center" vertical="center"/>
    </xf>
    <xf numFmtId="0" fontId="63" fillId="15" borderId="55" xfId="0" applyFont="1" applyFill="1" applyBorder="1" applyAlignment="1">
      <alignment horizontal="center" vertical="center"/>
    </xf>
    <xf numFmtId="0" fontId="63" fillId="15" borderId="57" xfId="0" applyFont="1" applyFill="1" applyBorder="1" applyAlignment="1">
      <alignment horizontal="center" vertical="center"/>
    </xf>
    <xf numFmtId="0" fontId="38" fillId="15" borderId="55" xfId="0" applyFont="1" applyFill="1" applyBorder="1" applyAlignment="1">
      <alignment horizontal="center" vertical="center"/>
    </xf>
    <xf numFmtId="0" fontId="138" fillId="8" borderId="57" xfId="0" applyFont="1" applyFill="1" applyBorder="1" applyAlignment="1">
      <alignment horizontal="center" vertical="center"/>
    </xf>
    <xf numFmtId="0" fontId="124" fillId="8" borderId="57" xfId="0" applyFont="1" applyFill="1" applyBorder="1" applyAlignment="1">
      <alignment horizontal="center" vertical="center"/>
    </xf>
    <xf numFmtId="0" fontId="113" fillId="8" borderId="57" xfId="0" applyFont="1" applyFill="1" applyBorder="1" applyAlignment="1">
      <alignment horizontal="center" vertical="center" wrapText="1"/>
    </xf>
    <xf numFmtId="0" fontId="113" fillId="8" borderId="57" xfId="0" applyFont="1" applyFill="1" applyBorder="1" applyAlignment="1">
      <alignment horizontal="center" vertical="center"/>
    </xf>
    <xf numFmtId="0" fontId="38" fillId="0" borderId="57" xfId="0" applyFont="1" applyBorder="1" applyAlignment="1">
      <alignment horizontal="center" vertical="center" wrapText="1"/>
    </xf>
    <xf numFmtId="0" fontId="138" fillId="8" borderId="57" xfId="0" applyFont="1" applyFill="1" applyBorder="1" applyAlignment="1">
      <alignment horizontal="center" vertical="center" wrapText="1"/>
    </xf>
    <xf numFmtId="0" fontId="124" fillId="8" borderId="57" xfId="0" applyFont="1" applyFill="1" applyBorder="1" applyAlignment="1">
      <alignment horizontal="center" wrapText="1"/>
    </xf>
    <xf numFmtId="0" fontId="113" fillId="15" borderId="57" xfId="0" applyFont="1" applyFill="1" applyBorder="1" applyAlignment="1">
      <alignment horizontal="center" vertical="center"/>
    </xf>
    <xf numFmtId="0" fontId="138" fillId="15" borderId="57" xfId="0" applyFont="1" applyFill="1" applyBorder="1" applyAlignment="1">
      <alignment horizontal="center" vertical="center" wrapText="1"/>
    </xf>
    <xf numFmtId="0" fontId="87" fillId="0" borderId="57" xfId="193" applyBorder="1" applyAlignment="1">
      <alignment horizontal="center" vertical="center" wrapText="1"/>
    </xf>
    <xf numFmtId="0" fontId="87" fillId="15" borderId="57" xfId="193" applyFill="1" applyBorder="1" applyAlignment="1">
      <alignment horizontal="center" vertical="center" wrapText="1"/>
    </xf>
    <xf numFmtId="0" fontId="113" fillId="15" borderId="57" xfId="0" applyFont="1" applyFill="1" applyBorder="1" applyAlignment="1">
      <alignment horizontal="center" vertical="center" wrapText="1"/>
    </xf>
    <xf numFmtId="0" fontId="63" fillId="0" borderId="60" xfId="0" applyFont="1" applyBorder="1" applyAlignment="1">
      <alignment horizontal="center" vertical="center"/>
    </xf>
    <xf numFmtId="0" fontId="38" fillId="0" borderId="60" xfId="0" applyFont="1" applyBorder="1" applyAlignment="1">
      <alignment horizontal="center" vertical="center"/>
    </xf>
    <xf numFmtId="0" fontId="113" fillId="8" borderId="28" xfId="0" applyFont="1" applyFill="1" applyBorder="1" applyAlignment="1">
      <alignment horizontal="center" vertical="center"/>
    </xf>
    <xf numFmtId="0" fontId="87" fillId="8" borderId="55" xfId="193" applyFill="1" applyBorder="1" applyAlignment="1">
      <alignment horizontal="center" vertical="center"/>
    </xf>
    <xf numFmtId="0" fontId="113" fillId="8" borderId="58" xfId="0" applyFont="1" applyFill="1" applyBorder="1" applyAlignment="1">
      <alignment horizontal="center" vertical="center"/>
    </xf>
    <xf numFmtId="0" fontId="124" fillId="8" borderId="58" xfId="0" applyFont="1" applyFill="1" applyBorder="1" applyAlignment="1">
      <alignment vertical="center"/>
    </xf>
    <xf numFmtId="0" fontId="113" fillId="8" borderId="30" xfId="0" applyFont="1" applyFill="1" applyBorder="1" applyAlignment="1">
      <alignment horizontal="center" vertical="center"/>
    </xf>
    <xf numFmtId="0" fontId="113" fillId="8" borderId="64" xfId="0" applyFont="1" applyFill="1" applyBorder="1" applyAlignment="1">
      <alignment horizontal="center" vertical="center"/>
    </xf>
    <xf numFmtId="0" fontId="113" fillId="15" borderId="64" xfId="0" applyFont="1" applyFill="1" applyBorder="1" applyAlignment="1">
      <alignment horizontal="center" vertical="center"/>
    </xf>
    <xf numFmtId="9" fontId="51" fillId="0" borderId="20" xfId="0" applyNumberFormat="1" applyFont="1" applyBorder="1" applyAlignment="1">
      <alignment horizontal="center" vertical="center" wrapText="1"/>
    </xf>
    <xf numFmtId="0" fontId="38" fillId="0" borderId="28" xfId="0" applyFont="1" applyBorder="1" applyAlignment="1">
      <alignment horizontal="center" vertical="center" wrapText="1"/>
    </xf>
    <xf numFmtId="0" fontId="51" fillId="0" borderId="20" xfId="0" applyFont="1" applyBorder="1" applyAlignment="1">
      <alignment vertical="center" wrapText="1"/>
    </xf>
    <xf numFmtId="0" fontId="98" fillId="26" borderId="7" xfId="0" applyFont="1" applyFill="1" applyBorder="1" applyAlignment="1">
      <alignment vertical="center" wrapText="1"/>
    </xf>
    <xf numFmtId="165" fontId="125" fillId="0" borderId="20" xfId="185" applyNumberFormat="1" applyFont="1" applyBorder="1" applyAlignment="1">
      <alignment horizontal="center" vertical="center" wrapText="1"/>
    </xf>
    <xf numFmtId="0" fontId="51" fillId="0" borderId="1" xfId="0" applyFont="1" applyBorder="1" applyAlignment="1">
      <alignment horizontal="center" wrapText="1"/>
    </xf>
    <xf numFmtId="14" fontId="51" fillId="0" borderId="28" xfId="0" applyNumberFormat="1" applyFont="1" applyBorder="1" applyAlignment="1">
      <alignment horizontal="center" vertical="center" wrapText="1"/>
    </xf>
    <xf numFmtId="0" fontId="51" fillId="0" borderId="20" xfId="0" applyFont="1" applyBorder="1" applyAlignment="1">
      <alignment horizontal="center" vertical="center"/>
    </xf>
    <xf numFmtId="0" fontId="124" fillId="8" borderId="56" xfId="0" applyFont="1" applyFill="1" applyBorder="1" applyAlignment="1">
      <alignment vertical="center"/>
    </xf>
    <xf numFmtId="0" fontId="40" fillId="8" borderId="21" xfId="0" applyFont="1" applyFill="1" applyBorder="1" applyAlignment="1">
      <alignment vertical="center" wrapText="1"/>
    </xf>
    <xf numFmtId="9" fontId="38" fillId="15" borderId="22" xfId="188" applyNumberFormat="1" applyFont="1" applyFill="1" applyBorder="1" applyAlignment="1">
      <alignment horizontal="center" vertical="center"/>
    </xf>
    <xf numFmtId="9" fontId="63" fillId="0" borderId="22" xfId="0" applyNumberFormat="1" applyFont="1" applyBorder="1" applyAlignment="1">
      <alignment horizontal="center" vertical="center"/>
    </xf>
    <xf numFmtId="9" fontId="63" fillId="8" borderId="22" xfId="0" applyNumberFormat="1" applyFont="1" applyFill="1" applyBorder="1" applyAlignment="1">
      <alignment horizontal="center" vertical="center"/>
    </xf>
    <xf numFmtId="0" fontId="63" fillId="0" borderId="55" xfId="0" applyFont="1" applyBorder="1" applyAlignment="1">
      <alignment horizontal="center" vertical="center"/>
    </xf>
    <xf numFmtId="0" fontId="63" fillId="0" borderId="57" xfId="0" applyFont="1" applyBorder="1" applyAlignment="1">
      <alignment horizontal="center" vertical="center" wrapText="1"/>
    </xf>
    <xf numFmtId="0" fontId="63" fillId="8" borderId="56" xfId="0" applyFont="1" applyFill="1" applyBorder="1" applyAlignment="1">
      <alignment horizontal="center" vertical="center"/>
    </xf>
    <xf numFmtId="0" fontId="89" fillId="0" borderId="55" xfId="0" applyFont="1" applyBorder="1" applyAlignment="1">
      <alignment horizontal="center" vertical="center" wrapText="1"/>
    </xf>
    <xf numFmtId="0" fontId="63" fillId="0" borderId="58" xfId="0" applyFont="1" applyBorder="1" applyAlignment="1">
      <alignment horizontal="center" vertical="center"/>
    </xf>
    <xf numFmtId="0" fontId="38" fillId="15" borderId="28" xfId="0" applyFont="1" applyFill="1" applyBorder="1" applyAlignment="1">
      <alignment horizontal="center" vertical="center"/>
    </xf>
    <xf numFmtId="0" fontId="0" fillId="0" borderId="119" xfId="0" applyBorder="1" applyAlignment="1">
      <alignment vertical="center"/>
    </xf>
    <xf numFmtId="0" fontId="38" fillId="15" borderId="160" xfId="0" applyFont="1" applyFill="1" applyBorder="1" applyAlignment="1">
      <alignment horizontal="center" vertical="center"/>
    </xf>
    <xf numFmtId="0" fontId="38" fillId="0" borderId="161" xfId="0" applyFont="1" applyBorder="1" applyAlignment="1">
      <alignment horizontal="center" vertical="center"/>
    </xf>
    <xf numFmtId="0" fontId="38" fillId="8" borderId="119" xfId="0" applyFont="1" applyFill="1" applyBorder="1" applyAlignment="1">
      <alignment horizontal="center" vertical="center"/>
    </xf>
    <xf numFmtId="0" fontId="38" fillId="15" borderId="60" xfId="0" applyFont="1" applyFill="1" applyBorder="1" applyAlignment="1">
      <alignment horizontal="center" vertical="center"/>
    </xf>
    <xf numFmtId="0" fontId="0" fillId="0" borderId="55" xfId="0" applyBorder="1" applyAlignment="1">
      <alignment vertical="center"/>
    </xf>
    <xf numFmtId="0" fontId="38" fillId="0" borderId="0" xfId="0" applyFont="1" applyAlignment="1">
      <alignment horizontal="center" vertical="center"/>
    </xf>
    <xf numFmtId="0" fontId="38" fillId="8" borderId="55" xfId="0" applyFont="1" applyFill="1" applyBorder="1" applyAlignment="1">
      <alignment horizontal="center" vertical="center"/>
    </xf>
    <xf numFmtId="0" fontId="38" fillId="0" borderId="72" xfId="0" applyFont="1" applyBorder="1" applyAlignment="1">
      <alignment horizontal="center" vertical="center"/>
    </xf>
    <xf numFmtId="0" fontId="87" fillId="15" borderId="56" xfId="193" applyFill="1" applyBorder="1" applyAlignment="1">
      <alignment horizontal="center" vertical="center"/>
    </xf>
    <xf numFmtId="0" fontId="52" fillId="0" borderId="57" xfId="191" applyFont="1" applyBorder="1" applyAlignment="1">
      <alignment horizontal="center" vertical="center"/>
    </xf>
    <xf numFmtId="0" fontId="38" fillId="0" borderId="55" xfId="0" applyFont="1" applyBorder="1" applyAlignment="1">
      <alignment horizontal="center" vertical="center" wrapText="1"/>
    </xf>
    <xf numFmtId="0" fontId="0" fillId="0" borderId="57" xfId="0" applyBorder="1" applyAlignment="1">
      <alignment vertical="center"/>
    </xf>
    <xf numFmtId="0" fontId="52" fillId="0" borderId="57" xfId="191" applyFont="1" applyBorder="1" applyAlignment="1">
      <alignment horizontal="center" vertical="center" wrapText="1"/>
    </xf>
    <xf numFmtId="0" fontId="113" fillId="15" borderId="28" xfId="0" applyFont="1" applyFill="1" applyBorder="1" applyAlignment="1">
      <alignment horizontal="center" vertical="center"/>
    </xf>
    <xf numFmtId="0" fontId="0" fillId="0" borderId="57" xfId="0" applyBorder="1"/>
    <xf numFmtId="0" fontId="113" fillId="8" borderId="0" xfId="0" applyFont="1" applyFill="1" applyAlignment="1">
      <alignment horizontal="center" vertical="center"/>
    </xf>
    <xf numFmtId="0" fontId="113" fillId="8" borderId="56" xfId="0" applyFont="1" applyFill="1" applyBorder="1" applyAlignment="1">
      <alignment horizontal="center" vertical="center"/>
    </xf>
    <xf numFmtId="0" fontId="113" fillId="8" borderId="30" xfId="0" applyFont="1" applyFill="1" applyBorder="1" applyAlignment="1">
      <alignment horizontal="center" vertical="center" wrapText="1"/>
    </xf>
    <xf numFmtId="0" fontId="124" fillId="15" borderId="58" xfId="0" applyFont="1" applyFill="1" applyBorder="1" applyAlignment="1">
      <alignment vertical="center"/>
    </xf>
    <xf numFmtId="0" fontId="145" fillId="8" borderId="57" xfId="0" applyFont="1" applyFill="1" applyBorder="1" applyAlignment="1">
      <alignment horizontal="center" vertical="center"/>
    </xf>
    <xf numFmtId="0" fontId="138" fillId="8" borderId="58" xfId="0" applyFont="1" applyFill="1" applyBorder="1" applyAlignment="1">
      <alignment horizontal="center" vertical="center" wrapText="1"/>
    </xf>
    <xf numFmtId="0" fontId="0" fillId="15" borderId="124" xfId="0" applyFill="1" applyBorder="1" applyAlignment="1">
      <alignment horizontal="center" vertical="center"/>
    </xf>
    <xf numFmtId="0" fontId="0" fillId="8" borderId="0" xfId="0" applyFill="1" applyAlignment="1">
      <alignment horizontal="center" vertical="center"/>
    </xf>
    <xf numFmtId="0" fontId="0" fillId="15" borderId="123" xfId="0" applyFill="1" applyBorder="1" applyAlignment="1">
      <alignment horizontal="center" vertical="center"/>
    </xf>
    <xf numFmtId="0" fontId="0" fillId="15" borderId="122" xfId="0" applyFill="1" applyBorder="1" applyAlignment="1">
      <alignment horizontal="center" vertical="center"/>
    </xf>
    <xf numFmtId="0" fontId="0" fillId="0" borderId="124" xfId="0" applyBorder="1"/>
    <xf numFmtId="0" fontId="0" fillId="8" borderId="124" xfId="0" applyFill="1" applyBorder="1" applyAlignment="1">
      <alignment vertical="center" wrapText="1"/>
    </xf>
    <xf numFmtId="0" fontId="0" fillId="8" borderId="37" xfId="0" applyFill="1" applyBorder="1" applyAlignment="1">
      <alignment horizontal="center" vertical="center"/>
    </xf>
    <xf numFmtId="9" fontId="63" fillId="33" borderId="20" xfId="0" applyNumberFormat="1" applyFont="1" applyFill="1" applyBorder="1" applyAlignment="1">
      <alignment horizontal="center" vertical="center"/>
    </xf>
    <xf numFmtId="9" fontId="63" fillId="33" borderId="22" xfId="0" applyNumberFormat="1" applyFont="1" applyFill="1" applyBorder="1" applyAlignment="1">
      <alignment horizontal="center" vertical="center"/>
    </xf>
    <xf numFmtId="9" fontId="38" fillId="8" borderId="22" xfId="224" applyFont="1" applyFill="1" applyBorder="1" applyAlignment="1">
      <alignment horizontal="center" vertical="center"/>
    </xf>
    <xf numFmtId="165" fontId="51" fillId="0" borderId="20" xfId="4" applyNumberFormat="1" applyFont="1" applyBorder="1" applyAlignment="1">
      <alignment horizontal="center" vertical="center"/>
    </xf>
    <xf numFmtId="9" fontId="51" fillId="2" borderId="20" xfId="172" applyNumberFormat="1" applyFont="1" applyFill="1" applyBorder="1" applyAlignment="1">
      <alignment horizontal="center" vertical="center"/>
    </xf>
    <xf numFmtId="9" fontId="51" fillId="0" borderId="20" xfId="166" applyNumberFormat="1" applyFont="1" applyBorder="1" applyAlignment="1" applyProtection="1">
      <alignment horizontal="center" vertical="center"/>
      <protection locked="0"/>
    </xf>
    <xf numFmtId="9" fontId="51" fillId="0" borderId="20" xfId="170" applyFont="1" applyBorder="1" applyAlignment="1">
      <alignment horizontal="center" vertical="center" wrapText="1"/>
    </xf>
    <xf numFmtId="1" fontId="49" fillId="36" borderId="20" xfId="0" applyNumberFormat="1" applyFont="1" applyFill="1" applyBorder="1" applyAlignment="1">
      <alignment horizontal="center" vertical="center" wrapText="1"/>
    </xf>
    <xf numFmtId="0" fontId="49" fillId="35" borderId="20" xfId="0" applyFont="1" applyFill="1" applyBorder="1" applyAlignment="1">
      <alignment horizontal="center" vertical="center" wrapText="1"/>
    </xf>
    <xf numFmtId="9" fontId="51" fillId="36" borderId="20" xfId="0" applyNumberFormat="1" applyFont="1" applyFill="1" applyBorder="1" applyAlignment="1">
      <alignment horizontal="center" vertical="center" wrapText="1"/>
    </xf>
    <xf numFmtId="0" fontId="49" fillId="36" borderId="20" xfId="0" applyFont="1" applyFill="1" applyBorder="1" applyAlignment="1">
      <alignment horizontal="center" vertical="center" wrapText="1"/>
    </xf>
    <xf numFmtId="9" fontId="51" fillId="33" borderId="20" xfId="0" applyNumberFormat="1" applyFont="1" applyFill="1" applyBorder="1" applyAlignment="1">
      <alignment horizontal="center" vertical="center" wrapText="1"/>
    </xf>
    <xf numFmtId="2" fontId="49" fillId="0" borderId="20" xfId="174" applyNumberFormat="1" applyFont="1" applyBorder="1" applyAlignment="1">
      <alignment horizontal="center" vertical="center" wrapText="1"/>
    </xf>
    <xf numFmtId="0" fontId="44" fillId="30" borderId="20" xfId="166" applyFont="1" applyFill="1" applyBorder="1" applyAlignment="1" applyProtection="1">
      <alignment horizontal="center" vertical="center" wrapText="1"/>
      <protection locked="0"/>
    </xf>
    <xf numFmtId="0" fontId="44" fillId="31" borderId="20" xfId="166" applyFont="1" applyFill="1" applyBorder="1" applyAlignment="1" applyProtection="1">
      <alignment horizontal="center" vertical="center" wrapText="1"/>
      <protection locked="0"/>
    </xf>
    <xf numFmtId="0" fontId="49" fillId="31" borderId="13" xfId="0" applyFont="1" applyFill="1" applyBorder="1" applyAlignment="1">
      <alignment horizontal="center" vertical="center" wrapText="1"/>
    </xf>
    <xf numFmtId="1" fontId="44" fillId="0" borderId="20" xfId="177" applyNumberFormat="1" applyFont="1" applyBorder="1" applyAlignment="1">
      <alignment horizontal="center" vertical="center"/>
    </xf>
    <xf numFmtId="9" fontId="98" fillId="2" borderId="20" xfId="178" applyNumberFormat="1" applyFont="1" applyFill="1" applyBorder="1" applyAlignment="1">
      <alignment horizontal="center" vertical="center"/>
    </xf>
    <xf numFmtId="9" fontId="44" fillId="0" borderId="20" xfId="179" applyFont="1" applyFill="1" applyBorder="1" applyAlignment="1">
      <alignment horizontal="center" vertical="center"/>
    </xf>
    <xf numFmtId="9" fontId="44" fillId="0" borderId="22" xfId="179" applyFont="1" applyFill="1" applyBorder="1" applyAlignment="1">
      <alignment horizontal="center" vertical="center"/>
    </xf>
    <xf numFmtId="9" fontId="54" fillId="8" borderId="5" xfId="4" applyNumberFormat="1" applyFont="1" applyFill="1" applyBorder="1" applyAlignment="1">
      <alignment horizontal="center" vertical="center" wrapText="1"/>
    </xf>
    <xf numFmtId="1" fontId="49" fillId="8" borderId="20" xfId="174" applyNumberFormat="1" applyFont="1" applyFill="1" applyBorder="1" applyAlignment="1">
      <alignment horizontal="center" vertical="center"/>
    </xf>
    <xf numFmtId="1" fontId="49" fillId="0" borderId="20" xfId="177" applyNumberFormat="1" applyFont="1" applyBorder="1" applyAlignment="1">
      <alignment horizontal="center" vertical="center"/>
    </xf>
    <xf numFmtId="1" fontId="51" fillId="0" borderId="20" xfId="174" applyNumberFormat="1" applyFont="1" applyBorder="1" applyAlignment="1">
      <alignment horizontal="center" vertical="center"/>
    </xf>
    <xf numFmtId="0" fontId="38" fillId="0" borderId="12" xfId="0" applyFont="1" applyBorder="1" applyAlignment="1">
      <alignment vertical="center" wrapText="1"/>
    </xf>
    <xf numFmtId="0" fontId="38" fillId="16" borderId="0" xfId="0" applyFont="1" applyFill="1" applyAlignment="1">
      <alignment horizontal="center" vertical="center" wrapText="1"/>
    </xf>
    <xf numFmtId="10" fontId="51" fillId="2" borderId="20" xfId="177" applyNumberFormat="1" applyFont="1" applyFill="1" applyBorder="1" applyAlignment="1">
      <alignment horizontal="center" vertical="center" wrapText="1"/>
    </xf>
    <xf numFmtId="0" fontId="143" fillId="0" borderId="0" xfId="0" applyFont="1"/>
    <xf numFmtId="0" fontId="143" fillId="0" borderId="28" xfId="0" applyFont="1" applyBorder="1"/>
    <xf numFmtId="9" fontId="51" fillId="2" borderId="21" xfId="178" applyNumberFormat="1" applyFont="1" applyFill="1" applyBorder="1" applyAlignment="1">
      <alignment horizontal="center" vertical="center" wrapText="1"/>
    </xf>
    <xf numFmtId="0" fontId="142" fillId="0" borderId="20" xfId="0" applyFont="1" applyBorder="1" applyAlignment="1">
      <alignment horizontal="center" vertical="center" wrapText="1"/>
    </xf>
    <xf numFmtId="0" fontId="38" fillId="0" borderId="27" xfId="0" applyFont="1" applyBorder="1" applyAlignment="1">
      <alignment vertical="center" wrapText="1"/>
    </xf>
    <xf numFmtId="0" fontId="38" fillId="0" borderId="93" xfId="0" applyFont="1" applyBorder="1" applyAlignment="1">
      <alignment vertical="center" wrapText="1"/>
    </xf>
    <xf numFmtId="0" fontId="38" fillId="26" borderId="7" xfId="0" applyFont="1" applyFill="1" applyBorder="1" applyAlignment="1">
      <alignment vertical="top" wrapText="1"/>
    </xf>
    <xf numFmtId="9" fontId="51" fillId="0" borderId="28" xfId="196" applyFont="1" applyBorder="1" applyAlignment="1">
      <alignment horizontal="center" vertical="center" wrapText="1"/>
    </xf>
    <xf numFmtId="9" fontId="38" fillId="0" borderId="28" xfId="196" applyFont="1" applyBorder="1" applyAlignment="1">
      <alignment horizontal="center" vertical="center" wrapText="1"/>
    </xf>
    <xf numFmtId="1" fontId="49" fillId="8" borderId="28" xfId="0" applyNumberFormat="1" applyFont="1" applyFill="1" applyBorder="1" applyAlignment="1">
      <alignment horizontal="center" vertical="center" wrapText="1"/>
    </xf>
    <xf numFmtId="1" fontId="49" fillId="0" borderId="28" xfId="56" applyNumberFormat="1" applyFont="1" applyBorder="1" applyAlignment="1">
      <alignment horizontal="center" vertical="center" wrapText="1"/>
    </xf>
    <xf numFmtId="9" fontId="49" fillId="0" borderId="34" xfId="187" applyFont="1" applyBorder="1" applyAlignment="1">
      <alignment horizontal="center" vertical="center" wrapText="1"/>
    </xf>
    <xf numFmtId="9" fontId="51" fillId="2" borderId="29" xfId="188" applyNumberFormat="1" applyFont="1" applyFill="1" applyBorder="1" applyAlignment="1">
      <alignment horizontal="center" vertical="center" wrapText="1"/>
    </xf>
    <xf numFmtId="10" fontId="49" fillId="2" borderId="34" xfId="56" applyNumberFormat="1" applyFont="1" applyFill="1" applyBorder="1" applyAlignment="1">
      <alignment horizontal="center" vertical="center" wrapText="1"/>
    </xf>
    <xf numFmtId="0" fontId="51" fillId="16" borderId="1" xfId="0" applyFont="1" applyFill="1" applyBorder="1" applyAlignment="1">
      <alignment horizontal="center" vertical="center" wrapText="1"/>
    </xf>
    <xf numFmtId="9" fontId="51" fillId="15" borderId="28" xfId="0" applyNumberFormat="1" applyFont="1" applyFill="1" applyBorder="1" applyAlignment="1" applyProtection="1">
      <alignment horizontal="center" vertical="center" wrapText="1"/>
      <protection locked="0"/>
    </xf>
    <xf numFmtId="14" fontId="51" fillId="26" borderId="33" xfId="4" applyNumberFormat="1" applyFont="1" applyFill="1" applyBorder="1" applyAlignment="1">
      <alignment horizontal="center" vertical="center" wrapText="1"/>
    </xf>
    <xf numFmtId="0" fontId="38" fillId="0" borderId="28" xfId="4" applyBorder="1" applyAlignment="1">
      <alignment horizontal="left" vertical="center" wrapText="1"/>
    </xf>
    <xf numFmtId="14" fontId="51" fillId="26" borderId="28" xfId="0" applyNumberFormat="1" applyFont="1" applyFill="1" applyBorder="1" applyAlignment="1">
      <alignment horizontal="center" vertical="center" wrapText="1"/>
    </xf>
    <xf numFmtId="9" fontId="51" fillId="0" borderId="31" xfId="187" applyFont="1" applyBorder="1" applyAlignment="1">
      <alignment horizontal="center" vertical="center" wrapText="1"/>
    </xf>
    <xf numFmtId="9" fontId="49" fillId="0" borderId="28" xfId="187" applyFont="1" applyBorder="1" applyAlignment="1">
      <alignment horizontal="center" vertical="center" wrapText="1"/>
    </xf>
    <xf numFmtId="1" fontId="49" fillId="8" borderId="28" xfId="208" applyNumberFormat="1" applyFont="1" applyFill="1" applyBorder="1" applyAlignment="1">
      <alignment horizontal="center" vertical="center" wrapText="1"/>
    </xf>
    <xf numFmtId="9" fontId="51" fillId="2" borderId="28" xfId="211" applyNumberFormat="1" applyFont="1" applyFill="1" applyBorder="1" applyAlignment="1">
      <alignment horizontal="center" vertical="center" wrapText="1"/>
    </xf>
    <xf numFmtId="9" fontId="51" fillId="0" borderId="28" xfId="208" applyNumberFormat="1" applyFont="1" applyBorder="1" applyAlignment="1" applyProtection="1">
      <alignment horizontal="center" vertical="center" wrapText="1"/>
      <protection locked="0"/>
    </xf>
    <xf numFmtId="10" fontId="49" fillId="2" borderId="28" xfId="210" applyNumberFormat="1" applyFont="1" applyFill="1" applyBorder="1" applyAlignment="1">
      <alignment horizontal="center" vertical="center" wrapText="1"/>
    </xf>
    <xf numFmtId="9" fontId="51" fillId="0" borderId="28" xfId="212" applyFont="1" applyBorder="1" applyAlignment="1">
      <alignment horizontal="center" vertical="center" wrapText="1"/>
    </xf>
    <xf numFmtId="0" fontId="51" fillId="0" borderId="28" xfId="208" applyFont="1" applyBorder="1" applyAlignment="1">
      <alignment horizontal="center" vertical="center" wrapText="1"/>
    </xf>
    <xf numFmtId="165" fontId="51" fillId="0" borderId="31" xfId="209" applyNumberFormat="1" applyFont="1" applyBorder="1" applyAlignment="1">
      <alignment horizontal="center" vertical="center" wrapText="1"/>
    </xf>
    <xf numFmtId="9" fontId="49" fillId="2" borderId="28" xfId="210" applyNumberFormat="1" applyFont="1" applyFill="1" applyBorder="1" applyAlignment="1">
      <alignment horizontal="center" vertical="center" wrapText="1"/>
    </xf>
    <xf numFmtId="0" fontId="51" fillId="0" borderId="7" xfId="208" applyFont="1" applyBorder="1" applyAlignment="1">
      <alignment horizontal="left" vertical="center" wrapText="1"/>
    </xf>
    <xf numFmtId="0" fontId="51" fillId="0" borderId="42" xfId="208" applyFont="1" applyBorder="1" applyAlignment="1">
      <alignment horizontal="left" vertical="center" wrapText="1"/>
    </xf>
    <xf numFmtId="9" fontId="51" fillId="0" borderId="31" xfId="212" applyFont="1" applyBorder="1" applyAlignment="1">
      <alignment horizontal="center" vertical="center" wrapText="1"/>
    </xf>
    <xf numFmtId="1" fontId="83" fillId="8" borderId="1" xfId="216" applyNumberFormat="1" applyFont="1" applyFill="1" applyBorder="1" applyAlignment="1">
      <alignment horizontal="center" vertical="center"/>
    </xf>
    <xf numFmtId="0" fontId="83" fillId="8" borderId="1" xfId="216" applyFont="1" applyFill="1" applyBorder="1" applyAlignment="1">
      <alignment horizontal="center" vertical="center"/>
    </xf>
    <xf numFmtId="9" fontId="83" fillId="8" borderId="19" xfId="216" applyNumberFormat="1" applyFont="1" applyFill="1" applyBorder="1" applyAlignment="1">
      <alignment horizontal="center" vertical="center"/>
    </xf>
    <xf numFmtId="0" fontId="83" fillId="0" borderId="1" xfId="215" applyFont="1" applyBorder="1" applyAlignment="1" applyProtection="1">
      <alignment horizontal="center" vertical="center" wrapText="1"/>
      <protection locked="0"/>
    </xf>
    <xf numFmtId="0" fontId="83" fillId="0" borderId="97" xfId="215" applyFont="1" applyBorder="1" applyAlignment="1" applyProtection="1">
      <alignment horizontal="center" vertical="center" wrapText="1"/>
      <protection locked="0"/>
    </xf>
    <xf numFmtId="0" fontId="83" fillId="0" borderId="97" xfId="215" applyFont="1" applyBorder="1" applyAlignment="1">
      <alignment vertical="center" wrapText="1"/>
    </xf>
    <xf numFmtId="0" fontId="83" fillId="8" borderId="2" xfId="216" applyFont="1" applyFill="1" applyBorder="1" applyAlignment="1">
      <alignment horizontal="center" vertical="center" wrapText="1"/>
    </xf>
    <xf numFmtId="0" fontId="83" fillId="0" borderId="1" xfId="215" applyFont="1" applyBorder="1" applyAlignment="1">
      <alignment vertical="center" wrapText="1"/>
    </xf>
    <xf numFmtId="14" fontId="115" fillId="0" borderId="28" xfId="0" applyNumberFormat="1" applyFont="1" applyBorder="1" applyAlignment="1">
      <alignment horizontal="center" vertical="center" wrapText="1"/>
    </xf>
    <xf numFmtId="14" fontId="115" fillId="0" borderId="31" xfId="0" applyNumberFormat="1" applyFont="1" applyBorder="1" applyAlignment="1">
      <alignment horizontal="center" vertical="center" wrapText="1"/>
    </xf>
    <xf numFmtId="14" fontId="115" fillId="0" borderId="34" xfId="0" applyNumberFormat="1" applyFont="1" applyBorder="1" applyAlignment="1">
      <alignment vertical="center" wrapText="1"/>
    </xf>
    <xf numFmtId="14" fontId="50" fillId="0" borderId="31" xfId="0" applyNumberFormat="1" applyFont="1" applyBorder="1" applyAlignment="1">
      <alignment horizontal="center" vertical="center"/>
    </xf>
    <xf numFmtId="14" fontId="50" fillId="0" borderId="28" xfId="0" applyNumberFormat="1" applyFont="1" applyBorder="1" applyAlignment="1">
      <alignment horizontal="center" vertical="center"/>
    </xf>
    <xf numFmtId="0" fontId="115" fillId="0" borderId="28" xfId="0" applyFont="1" applyBorder="1" applyAlignment="1">
      <alignment horizontal="center" vertical="center" wrapText="1"/>
    </xf>
    <xf numFmtId="0" fontId="51" fillId="0" borderId="20" xfId="183" applyFont="1" applyBorder="1" applyAlignment="1">
      <alignment horizontal="left" vertical="center" wrapText="1"/>
    </xf>
    <xf numFmtId="14" fontId="99" fillId="26" borderId="28" xfId="0" applyNumberFormat="1" applyFont="1" applyFill="1" applyBorder="1" applyAlignment="1">
      <alignment horizontal="center" vertical="center"/>
    </xf>
    <xf numFmtId="14" fontId="99" fillId="26" borderId="33" xfId="0" applyNumberFormat="1" applyFont="1" applyFill="1" applyBorder="1" applyAlignment="1">
      <alignment horizontal="center" vertical="center"/>
    </xf>
    <xf numFmtId="14" fontId="99" fillId="26" borderId="31" xfId="0" applyNumberFormat="1" applyFont="1" applyFill="1" applyBorder="1" applyAlignment="1">
      <alignment horizontal="center" vertical="center"/>
    </xf>
    <xf numFmtId="0" fontId="83" fillId="0" borderId="149" xfId="0" applyFont="1" applyBorder="1" applyAlignment="1">
      <alignment horizontal="center" vertical="center" wrapText="1"/>
    </xf>
    <xf numFmtId="0" fontId="83" fillId="26" borderId="139" xfId="0" applyFont="1" applyFill="1" applyBorder="1" applyAlignment="1">
      <alignment horizontal="center" vertical="center" wrapText="1"/>
    </xf>
    <xf numFmtId="14" fontId="83" fillId="26" borderId="2" xfId="0" applyNumberFormat="1" applyFont="1" applyFill="1" applyBorder="1" applyAlignment="1">
      <alignment horizontal="center" vertical="center" wrapText="1"/>
    </xf>
    <xf numFmtId="14" fontId="83" fillId="26" borderId="147" xfId="0" applyNumberFormat="1" applyFont="1" applyFill="1" applyBorder="1" applyAlignment="1">
      <alignment horizontal="center" vertical="center" wrapText="1"/>
    </xf>
    <xf numFmtId="14" fontId="99" fillId="26" borderId="32" xfId="0" applyNumberFormat="1" applyFont="1" applyFill="1" applyBorder="1" applyAlignment="1">
      <alignment horizontal="center" vertical="center"/>
    </xf>
    <xf numFmtId="14" fontId="99" fillId="26" borderId="42" xfId="0" applyNumberFormat="1" applyFont="1" applyFill="1" applyBorder="1" applyAlignment="1">
      <alignment horizontal="center" vertical="center"/>
    </xf>
    <xf numFmtId="0" fontId="83" fillId="0" borderId="144" xfId="0" applyFont="1" applyBorder="1" applyAlignment="1">
      <alignment horizontal="center" vertical="center" wrapText="1"/>
    </xf>
    <xf numFmtId="0" fontId="83" fillId="0" borderId="152" xfId="0" applyFont="1" applyBorder="1" applyAlignment="1">
      <alignment horizontal="center" vertical="center" wrapText="1"/>
    </xf>
    <xf numFmtId="0" fontId="59" fillId="39" borderId="22" xfId="4" applyFont="1" applyFill="1" applyBorder="1" applyAlignment="1">
      <alignment horizontal="center" vertical="center" wrapText="1"/>
    </xf>
    <xf numFmtId="0" fontId="125" fillId="39" borderId="20" xfId="4" applyFont="1" applyFill="1" applyBorder="1" applyAlignment="1">
      <alignment horizontal="center" vertical="center" wrapText="1"/>
    </xf>
    <xf numFmtId="0" fontId="38" fillId="0" borderId="120" xfId="0" applyFont="1" applyBorder="1" applyAlignment="1">
      <alignment horizontal="center" vertical="center"/>
    </xf>
    <xf numFmtId="0" fontId="38" fillId="15" borderId="120" xfId="0" applyFont="1" applyFill="1" applyBorder="1" applyAlignment="1">
      <alignment horizontal="center" vertical="center"/>
    </xf>
    <xf numFmtId="0" fontId="39" fillId="0" borderId="20" xfId="0" applyFont="1" applyBorder="1" applyAlignment="1">
      <alignment horizontal="center" vertical="center" wrapText="1"/>
    </xf>
    <xf numFmtId="0" fontId="0" fillId="0" borderId="20" xfId="0" applyBorder="1" applyAlignment="1">
      <alignment horizontal="center" vertical="center" wrapText="1"/>
    </xf>
    <xf numFmtId="0" fontId="38" fillId="0" borderId="26" xfId="0" applyFont="1" applyBorder="1" applyAlignment="1">
      <alignment horizontal="center" vertical="center" wrapText="1"/>
    </xf>
    <xf numFmtId="0" fontId="38" fillId="8" borderId="12" xfId="0" applyFont="1" applyFill="1" applyBorder="1" applyAlignment="1">
      <alignment horizontal="center" vertical="center" wrapText="1"/>
    </xf>
    <xf numFmtId="0" fontId="38" fillId="0" borderId="12" xfId="0" applyFont="1" applyBorder="1" applyAlignment="1">
      <alignment horizontal="center" vertical="center" wrapText="1"/>
    </xf>
    <xf numFmtId="0" fontId="63" fillId="8" borderId="12" xfId="0" applyFont="1" applyFill="1" applyBorder="1" applyAlignment="1">
      <alignment horizontal="center" vertical="center" wrapText="1"/>
    </xf>
    <xf numFmtId="9" fontId="63" fillId="38" borderId="12" xfId="0" applyNumberFormat="1" applyFont="1" applyFill="1" applyBorder="1" applyAlignment="1">
      <alignment horizontal="center" vertical="center"/>
    </xf>
    <xf numFmtId="9" fontId="63" fillId="42" borderId="12" xfId="0" applyNumberFormat="1" applyFont="1" applyFill="1" applyBorder="1" applyAlignment="1">
      <alignment horizontal="center" vertical="center"/>
    </xf>
    <xf numFmtId="9" fontId="63" fillId="8" borderId="12" xfId="188" applyNumberFormat="1" applyFont="1" applyFill="1" applyBorder="1" applyAlignment="1">
      <alignment horizontal="center" vertical="center"/>
    </xf>
    <xf numFmtId="9" fontId="63" fillId="8" borderId="11" xfId="188" applyNumberFormat="1" applyFont="1" applyFill="1" applyBorder="1" applyAlignment="1">
      <alignment horizontal="center" vertical="center"/>
    </xf>
    <xf numFmtId="0" fontId="63" fillId="8" borderId="11" xfId="0" applyFont="1" applyFill="1" applyBorder="1" applyAlignment="1">
      <alignment horizontal="center" vertical="center"/>
    </xf>
    <xf numFmtId="0" fontId="63" fillId="8" borderId="64" xfId="0" applyFont="1" applyFill="1" applyBorder="1" applyAlignment="1">
      <alignment horizontal="center" vertical="center"/>
    </xf>
    <xf numFmtId="0" fontId="38" fillId="6" borderId="20" xfId="0" applyFont="1" applyFill="1" applyBorder="1" applyAlignment="1">
      <alignment horizontal="center" vertical="center" wrapText="1"/>
    </xf>
    <xf numFmtId="0" fontId="38" fillId="3" borderId="20" xfId="0" applyFont="1" applyFill="1" applyBorder="1" applyAlignment="1">
      <alignment horizontal="center" vertical="center" wrapText="1"/>
    </xf>
    <xf numFmtId="0" fontId="49" fillId="29" borderId="22" xfId="166" applyFont="1" applyFill="1" applyBorder="1" applyAlignment="1" applyProtection="1">
      <alignment horizontal="center" vertical="center"/>
      <protection locked="0"/>
    </xf>
    <xf numFmtId="0" fontId="49" fillId="29" borderId="26" xfId="166" applyFont="1" applyFill="1" applyBorder="1" applyAlignment="1" applyProtection="1">
      <alignment horizontal="center" vertical="center"/>
      <protection locked="0"/>
    </xf>
    <xf numFmtId="0" fontId="49" fillId="29" borderId="21" xfId="166" applyFont="1" applyFill="1" applyBorder="1" applyAlignment="1" applyProtection="1">
      <alignment horizontal="center" vertical="center"/>
      <protection locked="0"/>
    </xf>
    <xf numFmtId="0" fontId="49" fillId="20" borderId="20" xfId="0" applyFont="1" applyFill="1" applyBorder="1" applyAlignment="1" applyProtection="1">
      <alignment horizontal="center" vertical="center"/>
      <protection locked="0"/>
    </xf>
    <xf numFmtId="0" fontId="49" fillId="8" borderId="20" xfId="0" applyFont="1" applyFill="1" applyBorder="1" applyAlignment="1" applyProtection="1">
      <alignment horizontal="center" vertical="center" wrapText="1"/>
      <protection locked="0"/>
    </xf>
    <xf numFmtId="14" fontId="49" fillId="8" borderId="20" xfId="0" applyNumberFormat="1" applyFont="1" applyFill="1" applyBorder="1" applyAlignment="1" applyProtection="1">
      <alignment horizontal="center" vertical="center" wrapText="1"/>
      <protection locked="0"/>
    </xf>
    <xf numFmtId="0" fontId="49" fillId="8" borderId="20" xfId="166" applyFont="1" applyFill="1" applyBorder="1" applyAlignment="1" applyProtection="1">
      <alignment horizontal="center" vertical="center" wrapText="1"/>
      <protection locked="0"/>
    </xf>
    <xf numFmtId="0" fontId="49" fillId="20" borderId="20" xfId="0" applyFont="1" applyFill="1" applyBorder="1" applyAlignment="1" applyProtection="1">
      <alignment horizontal="center" vertical="center" wrapText="1"/>
      <protection locked="0"/>
    </xf>
    <xf numFmtId="0" fontId="49" fillId="27" borderId="22" xfId="166" applyFont="1" applyFill="1" applyBorder="1" applyAlignment="1" applyProtection="1">
      <alignment horizontal="center" vertical="center"/>
      <protection locked="0"/>
    </xf>
    <xf numFmtId="0" fontId="49" fillId="27" borderId="26" xfId="166" applyFont="1" applyFill="1" applyBorder="1" applyAlignment="1" applyProtection="1">
      <alignment horizontal="center" vertical="center"/>
      <protection locked="0"/>
    </xf>
    <xf numFmtId="0" fontId="49" fillId="27" borderId="21" xfId="166" applyFont="1" applyFill="1" applyBorder="1" applyAlignment="1" applyProtection="1">
      <alignment horizontal="center" vertical="center"/>
      <protection locked="0"/>
    </xf>
    <xf numFmtId="0" fontId="49" fillId="28" borderId="22" xfId="166" applyFont="1" applyFill="1" applyBorder="1" applyAlignment="1" applyProtection="1">
      <alignment horizontal="center" vertical="center"/>
      <protection locked="0"/>
    </xf>
    <xf numFmtId="0" fontId="49" fillId="28" borderId="26" xfId="166" applyFont="1" applyFill="1" applyBorder="1" applyAlignment="1" applyProtection="1">
      <alignment horizontal="center" vertical="center"/>
      <protection locked="0"/>
    </xf>
    <xf numFmtId="0" fontId="49" fillId="28" borderId="21" xfId="166" applyFont="1" applyFill="1" applyBorder="1" applyAlignment="1" applyProtection="1">
      <alignment horizontal="center" vertical="center"/>
      <protection locked="0"/>
    </xf>
    <xf numFmtId="0" fontId="72" fillId="8" borderId="20" xfId="0" applyFont="1" applyFill="1" applyBorder="1" applyAlignment="1" applyProtection="1">
      <alignment horizontal="center" vertical="center" wrapText="1"/>
      <protection locked="0"/>
    </xf>
    <xf numFmtId="14" fontId="49" fillId="8" borderId="22" xfId="0" applyNumberFormat="1" applyFont="1" applyFill="1" applyBorder="1" applyAlignment="1" applyProtection="1">
      <alignment horizontal="center" vertical="center" wrapText="1"/>
      <protection locked="0"/>
    </xf>
    <xf numFmtId="14" fontId="49" fillId="8" borderId="26" xfId="0" applyNumberFormat="1" applyFont="1" applyFill="1" applyBorder="1" applyAlignment="1" applyProtection="1">
      <alignment horizontal="center" vertical="center" wrapText="1"/>
      <protection locked="0"/>
    </xf>
    <xf numFmtId="14" fontId="49" fillId="8" borderId="21" xfId="0" applyNumberFormat="1" applyFont="1" applyFill="1" applyBorder="1" applyAlignment="1" applyProtection="1">
      <alignment horizontal="center" vertical="center" wrapText="1"/>
      <protection locked="0"/>
    </xf>
    <xf numFmtId="0" fontId="69" fillId="7" borderId="20" xfId="172" applyFont="1" applyFill="1" applyBorder="1" applyAlignment="1">
      <alignment horizontal="center" vertical="center"/>
    </xf>
    <xf numFmtId="1" fontId="55" fillId="8" borderId="23" xfId="166" applyNumberFormat="1" applyFont="1" applyFill="1" applyBorder="1" applyAlignment="1">
      <alignment horizontal="center" vertical="center"/>
    </xf>
    <xf numFmtId="1" fontId="55" fillId="8" borderId="12" xfId="166" applyNumberFormat="1" applyFont="1" applyFill="1" applyBorder="1" applyAlignment="1">
      <alignment horizontal="center" vertical="center"/>
    </xf>
    <xf numFmtId="1" fontId="55" fillId="0" borderId="20" xfId="168" applyNumberFormat="1" applyFont="1" applyBorder="1" applyAlignment="1">
      <alignment horizontal="center" vertical="center"/>
    </xf>
    <xf numFmtId="166" fontId="54" fillId="8" borderId="20" xfId="173" applyNumberFormat="1" applyFont="1" applyFill="1" applyBorder="1" applyAlignment="1">
      <alignment horizontal="center" vertical="center" wrapText="1"/>
    </xf>
    <xf numFmtId="165" fontId="54" fillId="0" borderId="20" xfId="4" applyNumberFormat="1" applyFont="1" applyBorder="1" applyAlignment="1">
      <alignment horizontal="center" vertical="center" wrapText="1"/>
    </xf>
    <xf numFmtId="165" fontId="51" fillId="0" borderId="20" xfId="4" applyNumberFormat="1" applyFont="1" applyBorder="1" applyAlignment="1">
      <alignment horizontal="center" vertical="center" wrapText="1"/>
    </xf>
    <xf numFmtId="1" fontId="49" fillId="0" borderId="20" xfId="166" applyNumberFormat="1" applyFont="1" applyBorder="1" applyAlignment="1">
      <alignment horizontal="center" vertical="center"/>
    </xf>
    <xf numFmtId="14" fontId="51" fillId="0" borderId="22" xfId="4" applyNumberFormat="1" applyFont="1" applyBorder="1" applyAlignment="1">
      <alignment horizontal="center" vertical="center"/>
    </xf>
    <xf numFmtId="165" fontId="51" fillId="0" borderId="20" xfId="173" applyNumberFormat="1" applyFont="1" applyBorder="1" applyAlignment="1">
      <alignment horizontal="center" vertical="center" wrapText="1"/>
    </xf>
    <xf numFmtId="0" fontId="54" fillId="0" borderId="23" xfId="4" applyFont="1" applyBorder="1" applyAlignment="1">
      <alignment horizontal="center" vertical="center" wrapText="1"/>
    </xf>
    <xf numFmtId="0" fontId="54" fillId="0" borderId="12" xfId="4" applyFont="1" applyBorder="1" applyAlignment="1">
      <alignment horizontal="center" vertical="center" wrapText="1"/>
    </xf>
    <xf numFmtId="0" fontId="54" fillId="0" borderId="23" xfId="1" applyFont="1" applyFill="1" applyBorder="1" applyAlignment="1" applyProtection="1">
      <alignment horizontal="center" vertical="center" wrapText="1"/>
      <protection locked="0"/>
    </xf>
    <xf numFmtId="0" fontId="54" fillId="0" borderId="12" xfId="1" applyFont="1" applyFill="1" applyBorder="1" applyAlignment="1" applyProtection="1">
      <alignment horizontal="center" vertical="center" wrapText="1"/>
      <protection locked="0"/>
    </xf>
    <xf numFmtId="0" fontId="51" fillId="0" borderId="1" xfId="166" applyFont="1" applyBorder="1" applyAlignment="1" applyProtection="1">
      <alignment horizontal="center" vertical="center" wrapText="1"/>
      <protection locked="0"/>
    </xf>
    <xf numFmtId="9" fontId="54" fillId="8" borderId="20" xfId="4" applyNumberFormat="1" applyFont="1" applyFill="1" applyBorder="1" applyAlignment="1">
      <alignment horizontal="center" vertical="center" wrapText="1"/>
    </xf>
    <xf numFmtId="9" fontId="51" fillId="0" borderId="20" xfId="170" applyFont="1" applyBorder="1" applyAlignment="1">
      <alignment horizontal="center" vertical="center" wrapText="1"/>
    </xf>
    <xf numFmtId="9" fontId="51" fillId="0" borderId="20" xfId="166" applyNumberFormat="1" applyFont="1" applyBorder="1" applyAlignment="1" applyProtection="1">
      <alignment horizontal="center" vertical="center"/>
      <protection locked="0"/>
    </xf>
    <xf numFmtId="9" fontId="51" fillId="2" borderId="20" xfId="172" applyNumberFormat="1" applyFont="1" applyFill="1" applyBorder="1" applyAlignment="1">
      <alignment horizontal="center" vertical="center"/>
    </xf>
    <xf numFmtId="9" fontId="49" fillId="2" borderId="20" xfId="168" applyNumberFormat="1" applyFont="1" applyFill="1" applyBorder="1" applyAlignment="1">
      <alignment horizontal="center" vertical="center"/>
    </xf>
    <xf numFmtId="0" fontId="49" fillId="20" borderId="20" xfId="166" applyFont="1" applyFill="1" applyBorder="1" applyAlignment="1" applyProtection="1">
      <alignment horizontal="center" vertical="center" wrapText="1"/>
      <protection locked="0"/>
    </xf>
    <xf numFmtId="0" fontId="54" fillId="0" borderId="20" xfId="4" applyFont="1" applyBorder="1" applyAlignment="1">
      <alignment horizontal="center" vertical="center" wrapText="1"/>
    </xf>
    <xf numFmtId="0" fontId="51" fillId="8" borderId="20" xfId="173" applyFont="1" applyFill="1" applyBorder="1" applyAlignment="1">
      <alignment horizontal="center" vertical="center" wrapText="1"/>
    </xf>
    <xf numFmtId="9" fontId="54" fillId="2" borderId="21" xfId="172" applyNumberFormat="1" applyFont="1" applyFill="1" applyBorder="1" applyAlignment="1">
      <alignment horizontal="center" vertical="center"/>
    </xf>
    <xf numFmtId="0" fontId="51" fillId="0" borderId="22" xfId="166" applyFont="1" applyBorder="1" applyAlignment="1">
      <alignment horizontal="center" vertical="center" wrapText="1"/>
    </xf>
    <xf numFmtId="9" fontId="55" fillId="0" borderId="20" xfId="170" applyFont="1" applyBorder="1" applyAlignment="1">
      <alignment horizontal="center" vertical="center"/>
    </xf>
    <xf numFmtId="0" fontId="54" fillId="0" borderId="22" xfId="4" applyFont="1" applyBorder="1" applyAlignment="1">
      <alignment horizontal="center" vertical="center" wrapText="1"/>
    </xf>
    <xf numFmtId="1" fontId="54" fillId="0" borderId="20" xfId="173" applyNumberFormat="1" applyFont="1" applyBorder="1" applyAlignment="1">
      <alignment horizontal="center" vertical="center" wrapText="1"/>
    </xf>
    <xf numFmtId="0" fontId="54" fillId="0" borderId="20" xfId="166" applyFont="1" applyBorder="1" applyAlignment="1" applyProtection="1">
      <alignment horizontal="center" vertical="center" wrapText="1"/>
      <protection locked="0"/>
    </xf>
    <xf numFmtId="0" fontId="54" fillId="0" borderId="20" xfId="166" applyFont="1" applyBorder="1" applyAlignment="1" applyProtection="1">
      <alignment horizontal="center" vertical="center"/>
      <protection locked="0"/>
    </xf>
    <xf numFmtId="0" fontId="49" fillId="20" borderId="20" xfId="166" applyFont="1" applyFill="1" applyBorder="1" applyAlignment="1" applyProtection="1">
      <alignment horizontal="center" vertical="center"/>
      <protection locked="0"/>
    </xf>
    <xf numFmtId="14" fontId="49" fillId="8" borderId="20" xfId="166" applyNumberFormat="1" applyFont="1" applyFill="1" applyBorder="1" applyAlignment="1" applyProtection="1">
      <alignment horizontal="center" vertical="center" wrapText="1"/>
      <protection locked="0"/>
    </xf>
    <xf numFmtId="0" fontId="72" fillId="8" borderId="20" xfId="166" applyFont="1" applyFill="1" applyBorder="1" applyAlignment="1" applyProtection="1">
      <alignment horizontal="center" vertical="center" wrapText="1"/>
      <protection locked="0"/>
    </xf>
    <xf numFmtId="14" fontId="108" fillId="8" borderId="20" xfId="166" applyNumberFormat="1" applyFont="1" applyFill="1" applyBorder="1" applyAlignment="1" applyProtection="1">
      <alignment horizontal="center" vertical="center" wrapText="1"/>
      <protection locked="0"/>
    </xf>
    <xf numFmtId="10" fontId="69" fillId="37" borderId="22" xfId="0" applyNumberFormat="1" applyFont="1" applyFill="1" applyBorder="1" applyAlignment="1">
      <alignment horizontal="center" vertical="center" wrapText="1"/>
    </xf>
    <xf numFmtId="10" fontId="69" fillId="37" borderId="21" xfId="0" applyNumberFormat="1" applyFont="1" applyFill="1" applyBorder="1" applyAlignment="1">
      <alignment horizontal="center" vertical="center" wrapText="1"/>
    </xf>
    <xf numFmtId="0" fontId="69" fillId="37" borderId="12" xfId="0" applyFont="1" applyFill="1" applyBorder="1" applyAlignment="1">
      <alignment horizontal="center" vertical="center" wrapText="1"/>
    </xf>
    <xf numFmtId="165" fontId="59" fillId="8" borderId="22" xfId="172" applyNumberFormat="1" applyFont="1" applyFill="1" applyBorder="1" applyAlignment="1">
      <alignment horizontal="center" vertical="center" wrapText="1"/>
    </xf>
    <xf numFmtId="165" fontId="59" fillId="8" borderId="26" xfId="172" applyNumberFormat="1" applyFont="1" applyFill="1" applyBorder="1" applyAlignment="1">
      <alignment horizontal="center" vertical="center" wrapText="1"/>
    </xf>
    <xf numFmtId="165" fontId="59" fillId="8" borderId="21" xfId="172" applyNumberFormat="1" applyFont="1" applyFill="1" applyBorder="1" applyAlignment="1">
      <alignment horizontal="center" vertical="center" wrapText="1"/>
    </xf>
    <xf numFmtId="0" fontId="69" fillId="7" borderId="12" xfId="178" applyFont="1" applyFill="1" applyBorder="1" applyAlignment="1">
      <alignment horizontal="center" vertical="center" wrapText="1"/>
    </xf>
    <xf numFmtId="0" fontId="81" fillId="8" borderId="20" xfId="166" applyFont="1" applyFill="1" applyBorder="1" applyAlignment="1" applyProtection="1">
      <alignment horizontal="center" vertical="center" wrapText="1"/>
      <protection locked="0"/>
    </xf>
    <xf numFmtId="14" fontId="49" fillId="0" borderId="22" xfId="166" applyNumberFormat="1" applyFont="1" applyBorder="1" applyAlignment="1" applyProtection="1">
      <alignment horizontal="center" vertical="center" wrapText="1"/>
      <protection locked="0"/>
    </xf>
    <xf numFmtId="0" fontId="49" fillId="0" borderId="26" xfId="166" applyFont="1" applyBorder="1" applyAlignment="1" applyProtection="1">
      <alignment horizontal="center" vertical="center" wrapText="1"/>
      <protection locked="0"/>
    </xf>
    <xf numFmtId="0" fontId="49" fillId="0" borderId="21" xfId="166" applyFont="1" applyBorder="1" applyAlignment="1" applyProtection="1">
      <alignment horizontal="center" vertical="center" wrapText="1"/>
      <protection locked="0"/>
    </xf>
    <xf numFmtId="0" fontId="79" fillId="7" borderId="16" xfId="178" applyFont="1" applyFill="1" applyBorder="1" applyAlignment="1">
      <alignment horizontal="center" vertical="center"/>
    </xf>
    <xf numFmtId="0" fontId="79" fillId="7" borderId="25" xfId="178" applyFont="1" applyFill="1" applyBorder="1" applyAlignment="1">
      <alignment horizontal="center" vertical="center"/>
    </xf>
    <xf numFmtId="0" fontId="45" fillId="20" borderId="20" xfId="166" applyFont="1" applyFill="1" applyBorder="1" applyAlignment="1" applyProtection="1">
      <alignment horizontal="center" vertical="center" wrapText="1"/>
      <protection locked="0"/>
    </xf>
    <xf numFmtId="0" fontId="45" fillId="8" borderId="20" xfId="166" applyFont="1" applyFill="1" applyBorder="1" applyAlignment="1" applyProtection="1">
      <alignment horizontal="center" vertical="center" wrapText="1"/>
      <protection locked="0"/>
    </xf>
    <xf numFmtId="0" fontId="44" fillId="20" borderId="20" xfId="166" applyFont="1" applyFill="1" applyBorder="1" applyAlignment="1" applyProtection="1">
      <alignment horizontal="center" vertical="center"/>
      <protection locked="0"/>
    </xf>
    <xf numFmtId="0" fontId="46" fillId="8" borderId="20" xfId="166" applyFont="1" applyFill="1" applyBorder="1" applyAlignment="1" applyProtection="1">
      <alignment horizontal="center" vertical="center" wrapText="1"/>
      <protection locked="0"/>
    </xf>
    <xf numFmtId="14" fontId="45" fillId="8" borderId="20" xfId="166" applyNumberFormat="1" applyFont="1" applyFill="1" applyBorder="1" applyAlignment="1" applyProtection="1">
      <alignment horizontal="center" vertical="center" wrapText="1"/>
      <protection locked="0"/>
    </xf>
    <xf numFmtId="0" fontId="64" fillId="8" borderId="20" xfId="166" applyFont="1" applyFill="1" applyBorder="1" applyAlignment="1" applyProtection="1">
      <alignment horizontal="center" vertical="center" wrapText="1"/>
      <protection locked="0"/>
    </xf>
    <xf numFmtId="0" fontId="62" fillId="8" borderId="20" xfId="166" applyFont="1" applyFill="1" applyBorder="1" applyAlignment="1" applyProtection="1">
      <alignment horizontal="center" vertical="center" wrapText="1"/>
      <protection locked="0"/>
    </xf>
    <xf numFmtId="0" fontId="69" fillId="7" borderId="20" xfId="178" applyFont="1" applyFill="1" applyBorder="1" applyAlignment="1">
      <alignment horizontal="center" vertical="center"/>
    </xf>
    <xf numFmtId="0" fontId="69" fillId="7" borderId="12" xfId="178" applyFont="1" applyFill="1" applyBorder="1" applyAlignment="1">
      <alignment horizontal="center" vertical="center"/>
    </xf>
    <xf numFmtId="0" fontId="85" fillId="0" borderId="29" xfId="0" applyFont="1" applyBorder="1" applyAlignment="1">
      <alignment vertical="center" wrapText="1"/>
    </xf>
    <xf numFmtId="0" fontId="84" fillId="26" borderId="28" xfId="0" applyFont="1" applyFill="1" applyBorder="1" applyAlignment="1">
      <alignment vertical="center" wrapText="1"/>
    </xf>
    <xf numFmtId="0" fontId="84" fillId="0" borderId="28" xfId="0" applyFont="1" applyBorder="1" applyAlignment="1">
      <alignment vertical="center" wrapText="1"/>
    </xf>
    <xf numFmtId="14" fontId="81" fillId="8" borderId="20" xfId="166" applyNumberFormat="1" applyFont="1" applyFill="1" applyBorder="1" applyAlignment="1" applyProtection="1">
      <alignment horizontal="center" vertical="center" wrapText="1"/>
      <protection locked="0"/>
    </xf>
    <xf numFmtId="0" fontId="84" fillId="0" borderId="29" xfId="0" applyFont="1" applyBorder="1" applyAlignment="1">
      <alignment vertical="center" wrapText="1"/>
    </xf>
    <xf numFmtId="0" fontId="85" fillId="26" borderId="28" xfId="0" applyFont="1" applyFill="1" applyBorder="1" applyAlignment="1">
      <alignment vertical="center" wrapText="1"/>
    </xf>
    <xf numFmtId="0" fontId="85" fillId="26" borderId="33" xfId="0" applyFont="1" applyFill="1" applyBorder="1" applyAlignment="1">
      <alignment vertical="center" wrapText="1"/>
    </xf>
    <xf numFmtId="0" fontId="84" fillId="26" borderId="33" xfId="0" applyFont="1" applyFill="1" applyBorder="1" applyAlignment="1">
      <alignment vertical="center" wrapText="1"/>
    </xf>
    <xf numFmtId="0" fontId="84" fillId="26" borderId="29" xfId="0" applyFont="1" applyFill="1" applyBorder="1" applyAlignment="1">
      <alignment vertical="center" wrapText="1"/>
    </xf>
    <xf numFmtId="0" fontId="84" fillId="26" borderId="4" xfId="0" applyFont="1" applyFill="1" applyBorder="1" applyAlignment="1">
      <alignment horizontal="center" vertical="center" wrapText="1"/>
    </xf>
    <xf numFmtId="0" fontId="84" fillId="26" borderId="46" xfId="0" applyFont="1" applyFill="1" applyBorder="1" applyAlignment="1">
      <alignment horizontal="center" vertical="center" wrapText="1"/>
    </xf>
    <xf numFmtId="9" fontId="84" fillId="26" borderId="4" xfId="0" applyNumberFormat="1" applyFont="1" applyFill="1" applyBorder="1" applyAlignment="1">
      <alignment horizontal="center" vertical="center" wrapText="1"/>
    </xf>
    <xf numFmtId="0" fontId="85" fillId="26" borderId="4" xfId="0" applyFont="1" applyFill="1" applyBorder="1" applyAlignment="1">
      <alignment horizontal="center" vertical="center" wrapText="1"/>
    </xf>
    <xf numFmtId="0" fontId="85" fillId="26" borderId="46" xfId="0" applyFont="1" applyFill="1" applyBorder="1" applyAlignment="1">
      <alignment horizontal="center" vertical="center" wrapText="1"/>
    </xf>
    <xf numFmtId="0" fontId="85" fillId="0" borderId="37" xfId="0" applyFont="1" applyBorder="1" applyAlignment="1">
      <alignment vertical="center" wrapText="1"/>
    </xf>
    <xf numFmtId="14" fontId="85" fillId="26" borderId="4" xfId="0" applyNumberFormat="1" applyFont="1" applyFill="1" applyBorder="1" applyAlignment="1">
      <alignment horizontal="center" vertical="center"/>
    </xf>
    <xf numFmtId="0" fontId="85" fillId="26" borderId="46" xfId="0" applyFont="1" applyFill="1" applyBorder="1" applyAlignment="1">
      <alignment horizontal="center" vertical="center"/>
    </xf>
    <xf numFmtId="14" fontId="85" fillId="26" borderId="4" xfId="0" applyNumberFormat="1" applyFont="1" applyFill="1" applyBorder="1" applyAlignment="1">
      <alignment horizontal="center" vertical="center" wrapText="1"/>
    </xf>
    <xf numFmtId="9" fontId="59" fillId="8" borderId="31" xfId="4" applyNumberFormat="1" applyFont="1" applyFill="1" applyBorder="1" applyAlignment="1">
      <alignment horizontal="center" vertical="center" wrapText="1"/>
    </xf>
    <xf numFmtId="9" fontId="59" fillId="8" borderId="33" xfId="4" applyNumberFormat="1" applyFont="1" applyFill="1" applyBorder="1" applyAlignment="1">
      <alignment horizontal="center" vertical="center" wrapText="1"/>
    </xf>
    <xf numFmtId="9" fontId="59" fillId="2" borderId="31" xfId="178" applyNumberFormat="1" applyFont="1" applyFill="1" applyBorder="1" applyAlignment="1">
      <alignment horizontal="center" vertical="center"/>
    </xf>
    <xf numFmtId="9" fontId="59" fillId="2" borderId="33" xfId="178" applyNumberFormat="1" applyFont="1" applyFill="1" applyBorder="1" applyAlignment="1">
      <alignment horizontal="center" vertical="center"/>
    </xf>
    <xf numFmtId="0" fontId="84" fillId="26" borderId="19" xfId="0" applyFont="1" applyFill="1" applyBorder="1" applyAlignment="1">
      <alignment horizontal="center" vertical="center" wrapText="1"/>
    </xf>
    <xf numFmtId="1" fontId="81" fillId="0" borderId="43" xfId="174" applyNumberFormat="1" applyFont="1" applyBorder="1" applyAlignment="1">
      <alignment horizontal="center" vertical="center"/>
    </xf>
    <xf numFmtId="1" fontId="81" fillId="0" borderId="45" xfId="174" applyNumberFormat="1" applyFont="1" applyBorder="1" applyAlignment="1">
      <alignment horizontal="center" vertical="center"/>
    </xf>
    <xf numFmtId="14" fontId="59" fillId="0" borderId="31" xfId="0" applyNumberFormat="1" applyFont="1" applyBorder="1" applyAlignment="1">
      <alignment horizontal="center" vertical="center" wrapText="1"/>
    </xf>
    <xf numFmtId="14" fontId="59" fillId="0" borderId="33" xfId="0" applyNumberFormat="1" applyFont="1" applyBorder="1" applyAlignment="1">
      <alignment horizontal="center" vertical="center" wrapText="1"/>
    </xf>
    <xf numFmtId="14" fontId="84" fillId="26" borderId="4" xfId="0" applyNumberFormat="1" applyFont="1" applyFill="1" applyBorder="1" applyAlignment="1">
      <alignment horizontal="center" vertical="center" wrapText="1"/>
    </xf>
    <xf numFmtId="0" fontId="84" fillId="26" borderId="5" xfId="0" applyFont="1" applyFill="1" applyBorder="1" applyAlignment="1">
      <alignment horizontal="center" vertical="center" wrapText="1"/>
    </xf>
    <xf numFmtId="0" fontId="59" fillId="0" borderId="31" xfId="0" applyFont="1" applyBorder="1" applyAlignment="1">
      <alignment horizontal="center" vertical="center" wrapText="1"/>
    </xf>
    <xf numFmtId="0" fontId="59" fillId="0" borderId="33" xfId="0" applyFont="1" applyBorder="1" applyAlignment="1">
      <alignment horizontal="center" vertical="center" wrapText="1"/>
    </xf>
    <xf numFmtId="10" fontId="59" fillId="0" borderId="31" xfId="0" applyNumberFormat="1" applyFont="1" applyBorder="1" applyAlignment="1">
      <alignment horizontal="center" vertical="center" wrapText="1"/>
    </xf>
    <xf numFmtId="10" fontId="59" fillId="0" borderId="33" xfId="0" applyNumberFormat="1" applyFont="1" applyBorder="1" applyAlignment="1">
      <alignment horizontal="center" vertical="center" wrapText="1"/>
    </xf>
    <xf numFmtId="0" fontId="59" fillId="0" borderId="31" xfId="0" applyFont="1" applyBorder="1" applyAlignment="1">
      <alignment horizontal="center" vertical="center"/>
    </xf>
    <xf numFmtId="0" fontId="59" fillId="0" borderId="33" xfId="0" applyFont="1" applyBorder="1" applyAlignment="1">
      <alignment horizontal="center" vertical="center"/>
    </xf>
    <xf numFmtId="1" fontId="81" fillId="8" borderId="31" xfId="174" applyNumberFormat="1" applyFont="1" applyFill="1" applyBorder="1" applyAlignment="1">
      <alignment horizontal="center" vertical="center"/>
    </xf>
    <xf numFmtId="1" fontId="81" fillId="8" borderId="33" xfId="174" applyNumberFormat="1" applyFont="1" applyFill="1" applyBorder="1" applyAlignment="1">
      <alignment horizontal="center" vertical="center"/>
    </xf>
    <xf numFmtId="1" fontId="81" fillId="0" borderId="31" xfId="177" applyNumberFormat="1" applyFont="1" applyBorder="1" applyAlignment="1">
      <alignment horizontal="center" vertical="center"/>
    </xf>
    <xf numFmtId="1" fontId="81" fillId="0" borderId="33" xfId="177" applyNumberFormat="1" applyFont="1" applyBorder="1" applyAlignment="1">
      <alignment horizontal="center" vertical="center"/>
    </xf>
    <xf numFmtId="0" fontId="81" fillId="26" borderId="31" xfId="0" applyFont="1" applyFill="1" applyBorder="1" applyAlignment="1">
      <alignment horizontal="center" vertical="center"/>
    </xf>
    <xf numFmtId="0" fontId="81" fillId="26" borderId="33" xfId="0" applyFont="1" applyFill="1" applyBorder="1" applyAlignment="1">
      <alignment horizontal="center" vertical="center"/>
    </xf>
    <xf numFmtId="9" fontId="81" fillId="0" borderId="31" xfId="179" applyFont="1" applyFill="1" applyBorder="1" applyAlignment="1">
      <alignment horizontal="center" vertical="center"/>
    </xf>
    <xf numFmtId="9" fontId="81" fillId="0" borderId="33" xfId="179" applyFont="1" applyFill="1" applyBorder="1" applyAlignment="1">
      <alignment horizontal="center" vertical="center"/>
    </xf>
    <xf numFmtId="9" fontId="51" fillId="2" borderId="23" xfId="188" applyNumberFormat="1" applyFont="1" applyFill="1" applyBorder="1" applyAlignment="1">
      <alignment horizontal="center" vertical="center"/>
    </xf>
    <xf numFmtId="9" fontId="51" fillId="2" borderId="12" xfId="188" applyNumberFormat="1" applyFont="1" applyFill="1" applyBorder="1" applyAlignment="1">
      <alignment horizontal="center" vertical="center"/>
    </xf>
    <xf numFmtId="0" fontId="59" fillId="26" borderId="31" xfId="0" applyFont="1" applyFill="1" applyBorder="1" applyAlignment="1">
      <alignment horizontal="center" vertical="center" wrapText="1"/>
    </xf>
    <xf numFmtId="0" fontId="59" fillId="26" borderId="33" xfId="0" applyFont="1" applyFill="1" applyBorder="1" applyAlignment="1">
      <alignment horizontal="center" vertical="center" wrapText="1"/>
    </xf>
    <xf numFmtId="0" fontId="59" fillId="0" borderId="32" xfId="0" applyFont="1" applyBorder="1" applyAlignment="1">
      <alignment horizontal="center" vertical="center" wrapText="1"/>
    </xf>
    <xf numFmtId="10" fontId="59" fillId="0" borderId="32" xfId="0" applyNumberFormat="1" applyFont="1" applyBorder="1" applyAlignment="1">
      <alignment horizontal="center" vertical="center" wrapText="1"/>
    </xf>
    <xf numFmtId="0" fontId="59" fillId="0" borderId="32" xfId="0" applyFont="1" applyBorder="1" applyAlignment="1">
      <alignment horizontal="center" vertical="center"/>
    </xf>
    <xf numFmtId="1" fontId="81" fillId="0" borderId="44" xfId="174" applyNumberFormat="1" applyFont="1" applyBorder="1" applyAlignment="1">
      <alignment horizontal="center" vertical="center"/>
    </xf>
    <xf numFmtId="14" fontId="59" fillId="0" borderId="32" xfId="0" applyNumberFormat="1" applyFont="1" applyBorder="1" applyAlignment="1">
      <alignment horizontal="center" vertical="center" wrapText="1"/>
    </xf>
    <xf numFmtId="1" fontId="81" fillId="8" borderId="32" xfId="174" applyNumberFormat="1" applyFont="1" applyFill="1" applyBorder="1" applyAlignment="1">
      <alignment horizontal="center" vertical="center"/>
    </xf>
    <xf numFmtId="1" fontId="81" fillId="0" borderId="32" xfId="177" applyNumberFormat="1" applyFont="1" applyBorder="1" applyAlignment="1">
      <alignment horizontal="center" vertical="center"/>
    </xf>
    <xf numFmtId="0" fontId="81" fillId="26" borderId="32" xfId="0" applyFont="1" applyFill="1" applyBorder="1" applyAlignment="1">
      <alignment horizontal="center" vertical="center"/>
    </xf>
    <xf numFmtId="9" fontId="59" fillId="8" borderId="32" xfId="4" applyNumberFormat="1" applyFont="1" applyFill="1" applyBorder="1" applyAlignment="1">
      <alignment horizontal="center" vertical="center" wrapText="1"/>
    </xf>
    <xf numFmtId="9" fontId="59" fillId="2" borderId="32" xfId="178" applyNumberFormat="1" applyFont="1" applyFill="1" applyBorder="1" applyAlignment="1">
      <alignment horizontal="center" vertical="center"/>
    </xf>
    <xf numFmtId="9" fontId="81" fillId="0" borderId="32" xfId="179" applyFont="1" applyFill="1" applyBorder="1" applyAlignment="1">
      <alignment horizontal="center" vertical="center"/>
    </xf>
    <xf numFmtId="0" fontId="59" fillId="26" borderId="32" xfId="0" applyFont="1" applyFill="1" applyBorder="1" applyAlignment="1">
      <alignment horizontal="center" vertical="center" wrapText="1"/>
    </xf>
    <xf numFmtId="9" fontId="51" fillId="2" borderId="159" xfId="188" applyNumberFormat="1" applyFont="1" applyFill="1" applyBorder="1" applyAlignment="1">
      <alignment horizontal="center" vertical="center"/>
    </xf>
    <xf numFmtId="0" fontId="70" fillId="7" borderId="22" xfId="178" applyFont="1" applyFill="1" applyBorder="1" applyAlignment="1">
      <alignment horizontal="center" vertical="center" wrapText="1"/>
    </xf>
    <xf numFmtId="0" fontId="70" fillId="7" borderId="24" xfId="178" applyFont="1" applyFill="1" applyBorder="1" applyAlignment="1">
      <alignment horizontal="center" vertical="center" wrapText="1"/>
    </xf>
    <xf numFmtId="0" fontId="70" fillId="7" borderId="20" xfId="178" applyFont="1" applyFill="1" applyBorder="1" applyAlignment="1">
      <alignment horizontal="center" vertical="center" wrapText="1"/>
    </xf>
    <xf numFmtId="0" fontId="49" fillId="8" borderId="20" xfId="174" applyFont="1" applyFill="1" applyBorder="1" applyAlignment="1" applyProtection="1">
      <alignment horizontal="left" vertical="center" wrapText="1"/>
      <protection locked="0"/>
    </xf>
    <xf numFmtId="0" fontId="51" fillId="20" borderId="20" xfId="174" applyFont="1" applyFill="1" applyBorder="1" applyAlignment="1" applyProtection="1">
      <alignment horizontal="center" vertical="center" wrapText="1"/>
      <protection locked="0"/>
    </xf>
    <xf numFmtId="0" fontId="51" fillId="8" borderId="20" xfId="174" applyFont="1" applyFill="1" applyBorder="1" applyAlignment="1" applyProtection="1">
      <alignment horizontal="center" vertical="center" wrapText="1"/>
      <protection locked="0"/>
    </xf>
    <xf numFmtId="14" fontId="51" fillId="8" borderId="20" xfId="174" applyNumberFormat="1" applyFont="1" applyFill="1" applyBorder="1" applyAlignment="1" applyProtection="1">
      <alignment horizontal="center" vertical="center" wrapText="1"/>
      <protection locked="0"/>
    </xf>
    <xf numFmtId="0" fontId="51" fillId="13" borderId="20" xfId="174" applyFont="1" applyFill="1" applyBorder="1" applyAlignment="1" applyProtection="1">
      <alignment horizontal="center" vertical="center" wrapText="1"/>
      <protection locked="0"/>
    </xf>
    <xf numFmtId="0" fontId="51" fillId="22" borderId="20" xfId="174" applyFont="1" applyFill="1" applyBorder="1" applyAlignment="1" applyProtection="1">
      <alignment horizontal="center" vertical="center" wrapText="1"/>
      <protection locked="0"/>
    </xf>
    <xf numFmtId="0" fontId="51" fillId="23" borderId="20" xfId="174" applyFont="1" applyFill="1" applyBorder="1" applyAlignment="1" applyProtection="1">
      <alignment horizontal="center" vertical="center" wrapText="1"/>
      <protection locked="0"/>
    </xf>
    <xf numFmtId="0" fontId="126" fillId="8" borderId="20" xfId="174" applyFont="1" applyFill="1" applyBorder="1" applyAlignment="1" applyProtection="1">
      <alignment horizontal="center" vertical="center" wrapText="1"/>
      <protection locked="0"/>
    </xf>
    <xf numFmtId="0" fontId="70" fillId="8" borderId="20" xfId="174" applyFont="1" applyFill="1" applyBorder="1" applyAlignment="1" applyProtection="1">
      <alignment horizontal="center" vertical="center" wrapText="1"/>
      <protection locked="0"/>
    </xf>
    <xf numFmtId="0" fontId="69" fillId="7" borderId="20" xfId="188" applyFont="1" applyFill="1" applyBorder="1" applyAlignment="1">
      <alignment horizontal="center" vertical="center"/>
    </xf>
    <xf numFmtId="0" fontId="49" fillId="8" borderId="20" xfId="0" applyFont="1" applyFill="1" applyBorder="1" applyAlignment="1" applyProtection="1">
      <alignment vertical="center" wrapText="1"/>
      <protection locked="0"/>
    </xf>
    <xf numFmtId="0" fontId="49" fillId="13" borderId="20" xfId="0" applyFont="1" applyFill="1" applyBorder="1" applyAlignment="1" applyProtection="1">
      <alignment horizontal="center" vertical="center"/>
      <protection locked="0"/>
    </xf>
    <xf numFmtId="0" fontId="49" fillId="22" borderId="20" xfId="0" applyFont="1" applyFill="1" applyBorder="1" applyAlignment="1" applyProtection="1">
      <alignment horizontal="center" vertical="center"/>
      <protection locked="0"/>
    </xf>
    <xf numFmtId="0" fontId="49" fillId="22" borderId="20" xfId="0" applyFont="1" applyFill="1" applyBorder="1" applyAlignment="1" applyProtection="1">
      <alignment vertical="center"/>
      <protection locked="0"/>
    </xf>
    <xf numFmtId="0" fontId="49" fillId="23" borderId="20" xfId="0" applyFont="1" applyFill="1" applyBorder="1" applyAlignment="1" applyProtection="1">
      <alignment horizontal="center" vertical="center"/>
      <protection locked="0"/>
    </xf>
    <xf numFmtId="0" fontId="49" fillId="20" borderId="20" xfId="0" applyFont="1" applyFill="1" applyBorder="1" applyAlignment="1" applyProtection="1">
      <alignment vertical="center"/>
      <protection locked="0"/>
    </xf>
    <xf numFmtId="0" fontId="64" fillId="8" borderId="99" xfId="194" applyFont="1" applyFill="1" applyBorder="1" applyAlignment="1" applyProtection="1">
      <alignment horizontal="center" vertical="center" wrapText="1"/>
      <protection locked="0"/>
    </xf>
    <xf numFmtId="0" fontId="64" fillId="8" borderId="100" xfId="194" applyFont="1" applyFill="1" applyBorder="1" applyAlignment="1" applyProtection="1">
      <alignment horizontal="center" vertical="center" wrapText="1"/>
      <protection locked="0"/>
    </xf>
    <xf numFmtId="0" fontId="64" fillId="8" borderId="101" xfId="194" applyFont="1" applyFill="1" applyBorder="1" applyAlignment="1" applyProtection="1">
      <alignment horizontal="center" vertical="center" wrapText="1"/>
      <protection locked="0"/>
    </xf>
    <xf numFmtId="0" fontId="45" fillId="8" borderId="102" xfId="194" applyFont="1" applyFill="1" applyBorder="1" applyAlignment="1" applyProtection="1">
      <alignment horizontal="center" vertical="center" wrapText="1"/>
      <protection locked="0"/>
    </xf>
    <xf numFmtId="0" fontId="45" fillId="8" borderId="103" xfId="194" applyFont="1" applyFill="1" applyBorder="1" applyAlignment="1" applyProtection="1">
      <alignment horizontal="center" vertical="center" wrapText="1"/>
      <protection locked="0"/>
    </xf>
    <xf numFmtId="0" fontId="45" fillId="8" borderId="104" xfId="194" applyFont="1" applyFill="1" applyBorder="1" applyAlignment="1" applyProtection="1">
      <alignment horizontal="center" vertical="center" wrapText="1"/>
      <protection locked="0"/>
    </xf>
    <xf numFmtId="0" fontId="62" fillId="8" borderId="105" xfId="194" applyFont="1" applyFill="1" applyBorder="1" applyAlignment="1" applyProtection="1">
      <alignment horizontal="center" vertical="center" wrapText="1"/>
      <protection locked="0"/>
    </xf>
    <xf numFmtId="0" fontId="62" fillId="8" borderId="103" xfId="194" applyFont="1" applyFill="1" applyBorder="1" applyAlignment="1" applyProtection="1">
      <alignment horizontal="center" vertical="center" wrapText="1"/>
      <protection locked="0"/>
    </xf>
    <xf numFmtId="0" fontId="45" fillId="8" borderId="61" xfId="194" applyFont="1" applyFill="1" applyBorder="1" applyAlignment="1" applyProtection="1">
      <alignment horizontal="center" vertical="center" wrapText="1"/>
      <protection locked="0"/>
    </xf>
    <xf numFmtId="0" fontId="45" fillId="8" borderId="105" xfId="194" applyFont="1" applyFill="1" applyBorder="1" applyAlignment="1" applyProtection="1">
      <alignment horizontal="center" vertical="center" wrapText="1"/>
      <protection locked="0"/>
    </xf>
    <xf numFmtId="0" fontId="45" fillId="8" borderId="106" xfId="194" applyFont="1" applyFill="1" applyBorder="1" applyAlignment="1" applyProtection="1">
      <alignment horizontal="center" vertical="center" wrapText="1"/>
      <protection locked="0"/>
    </xf>
    <xf numFmtId="0" fontId="104" fillId="8" borderId="15" xfId="194" applyFont="1" applyFill="1" applyBorder="1" applyAlignment="1" applyProtection="1">
      <alignment horizontal="center" vertical="center" wrapText="1"/>
      <protection locked="0"/>
    </xf>
    <xf numFmtId="0" fontId="104" fillId="8" borderId="16" xfId="194" applyFont="1" applyFill="1" applyBorder="1" applyAlignment="1" applyProtection="1">
      <alignment horizontal="center" vertical="center" wrapText="1"/>
      <protection locked="0"/>
    </xf>
    <xf numFmtId="0" fontId="104" fillId="8" borderId="17" xfId="194" applyFont="1" applyFill="1" applyBorder="1" applyAlignment="1" applyProtection="1">
      <alignment horizontal="center" vertical="center" wrapText="1"/>
      <protection locked="0"/>
    </xf>
    <xf numFmtId="0" fontId="104" fillId="8" borderId="8" xfId="194" applyFont="1" applyFill="1" applyBorder="1" applyAlignment="1" applyProtection="1">
      <alignment horizontal="center" vertical="center" wrapText="1"/>
      <protection locked="0"/>
    </xf>
    <xf numFmtId="0" fontId="104" fillId="8" borderId="0" xfId="194" applyFont="1" applyFill="1" applyAlignment="1" applyProtection="1">
      <alignment horizontal="center" vertical="center" wrapText="1"/>
      <protection locked="0"/>
    </xf>
    <xf numFmtId="0" fontId="104" fillId="8" borderId="13" xfId="194" applyFont="1" applyFill="1" applyBorder="1" applyAlignment="1" applyProtection="1">
      <alignment horizontal="center" vertical="center" wrapText="1"/>
      <protection locked="0"/>
    </xf>
    <xf numFmtId="0" fontId="104" fillId="8" borderId="11" xfId="194" applyFont="1" applyFill="1" applyBorder="1" applyAlignment="1" applyProtection="1">
      <alignment horizontal="center" vertical="center" wrapText="1"/>
      <protection locked="0"/>
    </xf>
    <xf numFmtId="0" fontId="104" fillId="8" borderId="10" xfId="194" applyFont="1" applyFill="1" applyBorder="1" applyAlignment="1" applyProtection="1">
      <alignment horizontal="center" vertical="center" wrapText="1"/>
      <protection locked="0"/>
    </xf>
    <xf numFmtId="0" fontId="104" fillId="8" borderId="9" xfId="194" applyFont="1" applyFill="1" applyBorder="1" applyAlignment="1" applyProtection="1">
      <alignment horizontal="center" vertical="center" wrapText="1"/>
      <protection locked="0"/>
    </xf>
    <xf numFmtId="14" fontId="45" fillId="8" borderId="94" xfId="194" applyNumberFormat="1" applyFont="1" applyFill="1" applyBorder="1" applyAlignment="1" applyProtection="1">
      <alignment horizontal="center" vertical="center" wrapText="1"/>
      <protection locked="0"/>
    </xf>
    <xf numFmtId="14" fontId="45" fillId="8" borderId="6" xfId="194" applyNumberFormat="1" applyFont="1" applyFill="1" applyBorder="1" applyAlignment="1" applyProtection="1">
      <alignment horizontal="center" vertical="center" wrapText="1"/>
      <protection locked="0"/>
    </xf>
    <xf numFmtId="0" fontId="45" fillId="8" borderId="95" xfId="194" applyFont="1" applyFill="1" applyBorder="1" applyAlignment="1" applyProtection="1">
      <alignment horizontal="center" vertical="center" wrapText="1"/>
      <protection locked="0"/>
    </xf>
    <xf numFmtId="0" fontId="45" fillId="8" borderId="96" xfId="194" applyFont="1" applyFill="1" applyBorder="1" applyAlignment="1" applyProtection="1">
      <alignment horizontal="center" vertical="center" wrapText="1"/>
      <protection locked="0"/>
    </xf>
    <xf numFmtId="0" fontId="64" fillId="8" borderId="97" xfId="194" applyFont="1" applyFill="1" applyBorder="1" applyAlignment="1" applyProtection="1">
      <alignment horizontal="center" vertical="center" wrapText="1"/>
      <protection locked="0"/>
    </xf>
    <xf numFmtId="0" fontId="64" fillId="8" borderId="27" xfId="194" applyFont="1" applyFill="1" applyBorder="1" applyAlignment="1" applyProtection="1">
      <alignment horizontal="center" vertical="center" wrapText="1"/>
      <protection locked="0"/>
    </xf>
    <xf numFmtId="0" fontId="64" fillId="8" borderId="22" xfId="194" applyFont="1" applyFill="1" applyBorder="1" applyAlignment="1" applyProtection="1">
      <alignment horizontal="center" vertical="center" wrapText="1"/>
      <protection locked="0"/>
    </xf>
    <xf numFmtId="0" fontId="64" fillId="8" borderId="24" xfId="194" applyFont="1" applyFill="1" applyBorder="1" applyAlignment="1" applyProtection="1">
      <alignment horizontal="center" vertical="center" wrapText="1"/>
      <protection locked="0"/>
    </xf>
    <xf numFmtId="0" fontId="64" fillId="8" borderId="98" xfId="194" applyFont="1" applyFill="1" applyBorder="1" applyAlignment="1" applyProtection="1">
      <alignment horizontal="center" vertical="center" wrapText="1"/>
      <protection locked="0"/>
    </xf>
    <xf numFmtId="0" fontId="64" fillId="8" borderId="26" xfId="194" applyFont="1" applyFill="1" applyBorder="1" applyAlignment="1" applyProtection="1">
      <alignment horizontal="center" vertical="center" wrapText="1"/>
      <protection locked="0"/>
    </xf>
    <xf numFmtId="0" fontId="64" fillId="8" borderId="21" xfId="194" applyFont="1" applyFill="1" applyBorder="1" applyAlignment="1" applyProtection="1">
      <alignment horizontal="center" vertical="center" wrapText="1"/>
      <protection locked="0"/>
    </xf>
    <xf numFmtId="0" fontId="44" fillId="20" borderId="107" xfId="194" applyFont="1" applyFill="1" applyBorder="1" applyAlignment="1" applyProtection="1">
      <alignment horizontal="center" vertical="center"/>
      <protection locked="0"/>
    </xf>
    <xf numFmtId="0" fontId="44" fillId="20" borderId="1" xfId="194" applyFont="1" applyFill="1" applyBorder="1" applyAlignment="1" applyProtection="1">
      <alignment horizontal="center" vertical="center"/>
      <protection locked="0"/>
    </xf>
    <xf numFmtId="0" fontId="46" fillId="8" borderId="94" xfId="194" applyFont="1" applyFill="1" applyBorder="1" applyAlignment="1" applyProtection="1">
      <alignment horizontal="center" vertical="center" wrapText="1"/>
      <protection locked="0"/>
    </xf>
    <xf numFmtId="0" fontId="46" fillId="8" borderId="6" xfId="194" applyFont="1" applyFill="1" applyBorder="1" applyAlignment="1" applyProtection="1">
      <alignment horizontal="center" vertical="center" wrapText="1"/>
      <protection locked="0"/>
    </xf>
    <xf numFmtId="0" fontId="46" fillId="8" borderId="2" xfId="194" applyFont="1" applyFill="1" applyBorder="1" applyAlignment="1" applyProtection="1">
      <alignment horizontal="center" vertical="center" wrapText="1"/>
      <protection locked="0"/>
    </xf>
    <xf numFmtId="14" fontId="45" fillId="8" borderId="1" xfId="194" applyNumberFormat="1" applyFont="1" applyFill="1" applyBorder="1" applyAlignment="1" applyProtection="1">
      <alignment horizontal="center" vertical="center" wrapText="1"/>
      <protection locked="0"/>
    </xf>
    <xf numFmtId="0" fontId="45" fillId="8" borderId="1" xfId="194" applyFont="1" applyFill="1" applyBorder="1" applyAlignment="1" applyProtection="1">
      <alignment horizontal="center" vertical="center" wrapText="1"/>
      <protection locked="0"/>
    </xf>
    <xf numFmtId="0" fontId="45" fillId="8" borderId="108" xfId="194" applyFont="1" applyFill="1" applyBorder="1" applyAlignment="1" applyProtection="1">
      <alignment horizontal="center" vertical="center" wrapText="1"/>
      <protection locked="0"/>
    </xf>
    <xf numFmtId="0" fontId="45" fillId="20" borderId="111" xfId="194" applyFont="1" applyFill="1" applyBorder="1" applyAlignment="1" applyProtection="1">
      <alignment horizontal="center" vertical="center" wrapText="1"/>
      <protection locked="0"/>
    </xf>
    <xf numFmtId="0" fontId="45" fillId="20" borderId="113" xfId="194" applyFont="1" applyFill="1" applyBorder="1" applyAlignment="1" applyProtection="1">
      <alignment horizontal="center" vertical="center" wrapText="1"/>
      <protection locked="0"/>
    </xf>
    <xf numFmtId="0" fontId="45" fillId="8" borderId="111" xfId="194" applyFont="1" applyFill="1" applyBorder="1" applyAlignment="1" applyProtection="1">
      <alignment horizontal="center" vertical="center" wrapText="1"/>
      <protection locked="0"/>
    </xf>
    <xf numFmtId="0" fontId="45" fillId="8" borderId="112" xfId="194" applyFont="1" applyFill="1" applyBorder="1" applyAlignment="1" applyProtection="1">
      <alignment horizontal="center" vertical="center" wrapText="1"/>
      <protection locked="0"/>
    </xf>
    <xf numFmtId="0" fontId="45" fillId="8" borderId="115" xfId="194" applyFont="1" applyFill="1" applyBorder="1" applyAlignment="1" applyProtection="1">
      <alignment horizontal="center" vertical="center" wrapText="1"/>
      <protection locked="0"/>
    </xf>
    <xf numFmtId="0" fontId="44" fillId="20" borderId="109" xfId="194" applyFont="1" applyFill="1" applyBorder="1" applyAlignment="1" applyProtection="1">
      <alignment horizontal="center" vertical="center"/>
      <protection locked="0"/>
    </xf>
    <xf numFmtId="0" fontId="44" fillId="20" borderId="110" xfId="194" applyFont="1" applyFill="1" applyBorder="1" applyAlignment="1" applyProtection="1">
      <alignment horizontal="center" vertical="center"/>
      <protection locked="0"/>
    </xf>
    <xf numFmtId="0" fontId="46" fillId="8" borderId="111" xfId="194" applyFont="1" applyFill="1" applyBorder="1" applyAlignment="1" applyProtection="1">
      <alignment horizontal="center" vertical="center" wrapText="1"/>
      <protection locked="0"/>
    </xf>
    <xf numFmtId="0" fontId="46" fillId="8" borderId="112" xfId="194" applyFont="1" applyFill="1" applyBorder="1" applyAlignment="1" applyProtection="1">
      <alignment horizontal="center" vertical="center" wrapText="1"/>
      <protection locked="0"/>
    </xf>
    <xf numFmtId="0" fontId="46" fillId="8" borderId="113" xfId="194" applyFont="1" applyFill="1" applyBorder="1" applyAlignment="1" applyProtection="1">
      <alignment horizontal="center" vertical="center" wrapText="1"/>
      <protection locked="0"/>
    </xf>
    <xf numFmtId="14" fontId="45" fillId="8" borderId="110" xfId="194" applyNumberFormat="1" applyFont="1" applyFill="1" applyBorder="1" applyAlignment="1" applyProtection="1">
      <alignment horizontal="center" vertical="center" wrapText="1"/>
      <protection locked="0"/>
    </xf>
    <xf numFmtId="14" fontId="45" fillId="8" borderId="114" xfId="194" applyNumberFormat="1" applyFont="1" applyFill="1" applyBorder="1" applyAlignment="1" applyProtection="1">
      <alignment horizontal="center" vertical="center" wrapText="1"/>
      <protection locked="0"/>
    </xf>
    <xf numFmtId="0" fontId="59" fillId="0" borderId="31" xfId="1" applyFont="1" applyFill="1" applyBorder="1" applyAlignment="1" applyProtection="1">
      <alignment horizontal="center" vertical="center" wrapText="1"/>
      <protection locked="0"/>
    </xf>
    <xf numFmtId="0" fontId="59" fillId="0" borderId="33" xfId="1" applyFont="1" applyFill="1" applyBorder="1" applyAlignment="1" applyProtection="1">
      <alignment horizontal="center" vertical="center" wrapText="1"/>
      <protection locked="0"/>
    </xf>
    <xf numFmtId="0" fontId="90" fillId="0" borderId="31" xfId="0" applyFont="1" applyBorder="1" applyAlignment="1">
      <alignment horizontal="center" vertical="center" wrapText="1" readingOrder="1"/>
    </xf>
    <xf numFmtId="0" fontId="90" fillId="0" borderId="33" xfId="0" applyFont="1" applyBorder="1" applyAlignment="1">
      <alignment horizontal="center" vertical="center" wrapText="1" readingOrder="1"/>
    </xf>
    <xf numFmtId="0" fontId="59" fillId="3" borderId="33" xfId="1" applyFont="1" applyFill="1" applyBorder="1" applyAlignment="1" applyProtection="1">
      <alignment horizontal="center" vertical="center" wrapText="1"/>
      <protection locked="0"/>
    </xf>
    <xf numFmtId="0" fontId="90" fillId="0" borderId="32" xfId="0" applyFont="1" applyBorder="1" applyAlignment="1">
      <alignment horizontal="center" vertical="center" wrapText="1" readingOrder="1"/>
    </xf>
    <xf numFmtId="0" fontId="59" fillId="0" borderId="32" xfId="1" applyFont="1" applyFill="1" applyBorder="1" applyAlignment="1" applyProtection="1">
      <alignment horizontal="center" vertical="center" wrapText="1"/>
      <protection locked="0"/>
    </xf>
    <xf numFmtId="0" fontId="49" fillId="23" borderId="20" xfId="0" applyFont="1" applyFill="1" applyBorder="1" applyAlignment="1" applyProtection="1">
      <alignment horizontal="center" vertical="center" wrapText="1"/>
      <protection locked="0"/>
    </xf>
    <xf numFmtId="0" fontId="49" fillId="13" borderId="20" xfId="0" applyFont="1" applyFill="1" applyBorder="1" applyAlignment="1" applyProtection="1">
      <alignment horizontal="center" vertical="center" wrapText="1"/>
      <protection locked="0"/>
    </xf>
    <xf numFmtId="0" fontId="49" fillId="13" borderId="23" xfId="0" applyFont="1" applyFill="1" applyBorder="1" applyAlignment="1" applyProtection="1">
      <alignment horizontal="center" vertical="center" wrapText="1"/>
      <protection locked="0"/>
    </xf>
    <xf numFmtId="0" fontId="49" fillId="22" borderId="23" xfId="0" applyFont="1" applyFill="1" applyBorder="1" applyAlignment="1" applyProtection="1">
      <alignment horizontal="center" vertical="center" wrapText="1"/>
      <protection locked="0"/>
    </xf>
    <xf numFmtId="0" fontId="49" fillId="22" borderId="20" xfId="0" applyFont="1" applyFill="1" applyBorder="1" applyAlignment="1" applyProtection="1">
      <alignment horizontal="center" vertical="center" wrapText="1"/>
      <protection locked="0"/>
    </xf>
    <xf numFmtId="0" fontId="69" fillId="7" borderId="12" xfId="188" applyFont="1" applyFill="1" applyBorder="1" applyAlignment="1">
      <alignment horizontal="center" vertical="center" wrapText="1"/>
    </xf>
    <xf numFmtId="0" fontId="90" fillId="3" borderId="33" xfId="0" applyFont="1" applyFill="1" applyBorder="1" applyAlignment="1">
      <alignment horizontal="center" vertical="center" wrapText="1" readingOrder="1"/>
    </xf>
    <xf numFmtId="0" fontId="90" fillId="0" borderId="35" xfId="0" applyFont="1" applyBorder="1" applyAlignment="1">
      <alignment horizontal="center" vertical="center" wrapText="1" readingOrder="1"/>
    </xf>
    <xf numFmtId="0" fontId="90" fillId="0" borderId="37" xfId="0" applyFont="1" applyBorder="1" applyAlignment="1">
      <alignment horizontal="center" vertical="center" wrapText="1" readingOrder="1"/>
    </xf>
    <xf numFmtId="0" fontId="90" fillId="0" borderId="36" xfId="0" applyFont="1" applyBorder="1" applyAlignment="1">
      <alignment horizontal="center" vertical="center" wrapText="1" readingOrder="1"/>
    </xf>
    <xf numFmtId="0" fontId="59" fillId="0" borderId="31" xfId="0" applyFont="1" applyBorder="1" applyAlignment="1">
      <alignment horizontal="center" vertical="center" wrapText="1" readingOrder="1"/>
    </xf>
    <xf numFmtId="0" fontId="59" fillId="0" borderId="32" xfId="0" applyFont="1" applyBorder="1" applyAlignment="1">
      <alignment horizontal="center" vertical="center" wrapText="1" readingOrder="1"/>
    </xf>
    <xf numFmtId="0" fontId="59" fillId="0" borderId="33" xfId="0" applyFont="1" applyBorder="1" applyAlignment="1">
      <alignment horizontal="center" vertical="center" wrapText="1" readingOrder="1"/>
    </xf>
    <xf numFmtId="0" fontId="59" fillId="0" borderId="38" xfId="0" applyFont="1" applyBorder="1" applyAlignment="1">
      <alignment horizontal="center" vertical="center" wrapText="1" readingOrder="1"/>
    </xf>
    <xf numFmtId="0" fontId="59" fillId="0" borderId="39" xfId="0" applyFont="1" applyBorder="1" applyAlignment="1">
      <alignment horizontal="center" vertical="center" wrapText="1" readingOrder="1"/>
    </xf>
    <xf numFmtId="0" fontId="59" fillId="0" borderId="40" xfId="0" applyFont="1" applyBorder="1" applyAlignment="1">
      <alignment horizontal="center" vertical="center" wrapText="1" readingOrder="1"/>
    </xf>
    <xf numFmtId="0" fontId="49" fillId="26" borderId="15" xfId="4" applyFont="1" applyFill="1" applyBorder="1" applyAlignment="1">
      <alignment horizontal="center" vertical="center" wrapText="1"/>
    </xf>
    <xf numFmtId="0" fontId="49" fillId="26" borderId="16" xfId="4" applyFont="1" applyFill="1" applyBorder="1" applyAlignment="1">
      <alignment horizontal="center" vertical="center" wrapText="1"/>
    </xf>
    <xf numFmtId="0" fontId="49" fillId="26" borderId="17" xfId="4" applyFont="1" applyFill="1" applyBorder="1" applyAlignment="1">
      <alignment horizontal="center" vertical="center" wrapText="1"/>
    </xf>
    <xf numFmtId="0" fontId="49" fillId="26" borderId="8" xfId="4" applyFont="1" applyFill="1" applyBorder="1" applyAlignment="1">
      <alignment horizontal="center" vertical="center" wrapText="1"/>
    </xf>
    <xf numFmtId="0" fontId="49" fillId="26" borderId="0" xfId="4" applyFont="1" applyFill="1" applyAlignment="1">
      <alignment horizontal="center" vertical="center" wrapText="1"/>
    </xf>
    <xf numFmtId="0" fontId="49" fillId="26" borderId="13" xfId="4" applyFont="1" applyFill="1" applyBorder="1" applyAlignment="1">
      <alignment horizontal="center" vertical="center" wrapText="1"/>
    </xf>
    <xf numFmtId="0" fontId="49" fillId="26" borderId="11" xfId="4" applyFont="1" applyFill="1" applyBorder="1" applyAlignment="1">
      <alignment horizontal="center" vertical="center" wrapText="1"/>
    </xf>
    <xf numFmtId="0" fontId="49" fillId="26" borderId="10" xfId="4" applyFont="1" applyFill="1" applyBorder="1" applyAlignment="1">
      <alignment horizontal="center" vertical="center" wrapText="1"/>
    </xf>
    <xf numFmtId="0" fontId="49" fillId="26" borderId="9" xfId="4" applyFont="1" applyFill="1" applyBorder="1" applyAlignment="1">
      <alignment horizontal="center" vertical="center" wrapText="1"/>
    </xf>
    <xf numFmtId="0" fontId="49" fillId="26" borderId="22" xfId="4" applyFont="1" applyFill="1" applyBorder="1" applyAlignment="1">
      <alignment wrapText="1"/>
    </xf>
    <xf numFmtId="0" fontId="49" fillId="26" borderId="21" xfId="4" applyFont="1" applyFill="1" applyBorder="1" applyAlignment="1">
      <alignment wrapText="1"/>
    </xf>
    <xf numFmtId="0" fontId="49" fillId="26" borderId="26" xfId="4" applyFont="1" applyFill="1" applyBorder="1" applyAlignment="1">
      <alignment horizontal="center" vertical="center" wrapText="1"/>
    </xf>
    <xf numFmtId="0" fontId="49" fillId="26" borderId="21" xfId="4" applyFont="1" applyFill="1" applyBorder="1" applyAlignment="1">
      <alignment horizontal="center" vertical="center" wrapText="1"/>
    </xf>
    <xf numFmtId="0" fontId="49" fillId="52" borderId="22" xfId="4" applyFont="1" applyFill="1" applyBorder="1" applyAlignment="1">
      <alignment wrapText="1"/>
    </xf>
    <xf numFmtId="0" fontId="49" fillId="52" borderId="21" xfId="4" applyFont="1" applyFill="1" applyBorder="1" applyAlignment="1">
      <alignment wrapText="1"/>
    </xf>
    <xf numFmtId="0" fontId="49" fillId="52" borderId="26" xfId="4" applyFont="1" applyFill="1" applyBorder="1" applyAlignment="1">
      <alignment horizontal="center" vertical="center" wrapText="1"/>
    </xf>
    <xf numFmtId="0" fontId="49" fillId="52" borderId="21" xfId="4" applyFont="1" applyFill="1" applyBorder="1" applyAlignment="1">
      <alignment horizontal="center" vertical="center" wrapText="1"/>
    </xf>
    <xf numFmtId="14" fontId="49" fillId="26" borderId="26" xfId="4" applyNumberFormat="1" applyFont="1" applyFill="1" applyBorder="1" applyAlignment="1">
      <alignment horizontal="center" vertical="center" wrapText="1"/>
    </xf>
    <xf numFmtId="0" fontId="49" fillId="52" borderId="26" xfId="4" applyFont="1" applyFill="1" applyBorder="1" applyAlignment="1">
      <alignment wrapText="1"/>
    </xf>
    <xf numFmtId="14" fontId="49" fillId="26" borderId="22" xfId="4" applyNumberFormat="1" applyFont="1" applyFill="1" applyBorder="1" applyAlignment="1">
      <alignment horizontal="center" wrapText="1"/>
    </xf>
    <xf numFmtId="14" fontId="49" fillId="26" borderId="26" xfId="4" applyNumberFormat="1" applyFont="1" applyFill="1" applyBorder="1" applyAlignment="1">
      <alignment horizontal="center" wrapText="1"/>
    </xf>
    <xf numFmtId="14" fontId="49" fillId="26" borderId="21" xfId="4" applyNumberFormat="1" applyFont="1" applyFill="1" applyBorder="1" applyAlignment="1">
      <alignment horizontal="center" wrapText="1"/>
    </xf>
    <xf numFmtId="0" fontId="51" fillId="26" borderId="28" xfId="4" applyFont="1" applyFill="1" applyBorder="1" applyAlignment="1">
      <alignment horizontal="center" vertical="center" wrapText="1"/>
    </xf>
    <xf numFmtId="0" fontId="49" fillId="26" borderId="0" xfId="4" applyFont="1" applyFill="1" applyAlignment="1">
      <alignment horizontal="center" wrapText="1"/>
    </xf>
    <xf numFmtId="0" fontId="49" fillId="26" borderId="10" xfId="4" applyFont="1" applyFill="1" applyBorder="1" applyAlignment="1">
      <alignment horizontal="center" wrapText="1"/>
    </xf>
    <xf numFmtId="0" fontId="49" fillId="8" borderId="15" xfId="222" applyFont="1" applyFill="1" applyBorder="1" applyAlignment="1" applyProtection="1">
      <alignment horizontal="center" vertical="center" wrapText="1"/>
      <protection locked="0"/>
    </xf>
    <xf numFmtId="0" fontId="49" fillId="8" borderId="17" xfId="222" applyFont="1" applyFill="1" applyBorder="1" applyAlignment="1" applyProtection="1">
      <alignment horizontal="center" vertical="center" wrapText="1"/>
      <protection locked="0"/>
    </xf>
    <xf numFmtId="0" fontId="49" fillId="8" borderId="8" xfId="222" applyFont="1" applyFill="1" applyBorder="1" applyAlignment="1" applyProtection="1">
      <alignment horizontal="center" vertical="center" wrapText="1"/>
      <protection locked="0"/>
    </xf>
    <xf numFmtId="0" fontId="49" fillId="8" borderId="13" xfId="222" applyFont="1" applyFill="1" applyBorder="1" applyAlignment="1" applyProtection="1">
      <alignment horizontal="center" vertical="center" wrapText="1"/>
      <protection locked="0"/>
    </xf>
    <xf numFmtId="0" fontId="49" fillId="8" borderId="11" xfId="222" applyFont="1" applyFill="1" applyBorder="1" applyAlignment="1" applyProtection="1">
      <alignment horizontal="center" vertical="center" wrapText="1"/>
      <protection locked="0"/>
    </xf>
    <xf numFmtId="0" fontId="49" fillId="8" borderId="9" xfId="222" applyFont="1" applyFill="1" applyBorder="1" applyAlignment="1" applyProtection="1">
      <alignment horizontal="center" vertical="center" wrapText="1"/>
      <protection locked="0"/>
    </xf>
    <xf numFmtId="0" fontId="74" fillId="37" borderId="11" xfId="4" applyFont="1" applyFill="1" applyBorder="1" applyAlignment="1">
      <alignment wrapText="1"/>
    </xf>
    <xf numFmtId="0" fontId="74" fillId="37" borderId="9" xfId="4" applyFont="1" applyFill="1" applyBorder="1" applyAlignment="1">
      <alignment wrapText="1"/>
    </xf>
    <xf numFmtId="0" fontId="49" fillId="26" borderId="26" xfId="4" applyFont="1" applyFill="1" applyBorder="1" applyAlignment="1">
      <alignment wrapText="1"/>
    </xf>
    <xf numFmtId="0" fontId="49" fillId="27" borderId="22" xfId="4" applyFont="1" applyFill="1" applyBorder="1" applyAlignment="1">
      <alignment horizontal="center" vertical="center" wrapText="1"/>
    </xf>
    <xf numFmtId="0" fontId="49" fillId="27" borderId="26" xfId="4" applyFont="1" applyFill="1" applyBorder="1" applyAlignment="1">
      <alignment horizontal="center" vertical="center" wrapText="1"/>
    </xf>
    <xf numFmtId="0" fontId="49" fillId="27" borderId="21" xfId="4" applyFont="1" applyFill="1" applyBorder="1" applyAlignment="1">
      <alignment horizontal="center" vertical="center" wrapText="1"/>
    </xf>
    <xf numFmtId="0" fontId="49" fillId="28" borderId="16" xfId="4" applyFont="1" applyFill="1" applyBorder="1" applyAlignment="1">
      <alignment horizontal="center" vertical="center" wrapText="1"/>
    </xf>
    <xf numFmtId="0" fontId="49" fillId="28" borderId="133" xfId="4" applyFont="1" applyFill="1" applyBorder="1" applyAlignment="1">
      <alignment horizontal="center" vertical="center" wrapText="1"/>
    </xf>
    <xf numFmtId="0" fontId="49" fillId="28" borderId="132" xfId="4" applyFont="1" applyFill="1" applyBorder="1" applyAlignment="1">
      <alignment horizontal="center" vertical="center" wrapText="1"/>
    </xf>
    <xf numFmtId="0" fontId="49" fillId="29" borderId="26" xfId="4" applyFont="1" applyFill="1" applyBorder="1" applyAlignment="1">
      <alignment horizontal="center" vertical="center" wrapText="1"/>
    </xf>
    <xf numFmtId="0" fontId="49" fillId="29" borderId="21" xfId="4" applyFont="1" applyFill="1" applyBorder="1" applyAlignment="1">
      <alignment horizontal="center" vertical="center" wrapText="1"/>
    </xf>
    <xf numFmtId="0" fontId="51" fillId="26" borderId="39" xfId="4" applyFont="1" applyFill="1" applyBorder="1" applyAlignment="1">
      <alignment vertical="center" wrapText="1"/>
    </xf>
    <xf numFmtId="0" fontId="51" fillId="26" borderId="40" xfId="4" applyFont="1" applyFill="1" applyBorder="1" applyAlignment="1">
      <alignment vertical="center" wrapText="1"/>
    </xf>
    <xf numFmtId="0" fontId="51" fillId="0" borderId="28" xfId="4" applyFont="1" applyBorder="1" applyAlignment="1">
      <alignment vertical="center" wrapText="1"/>
    </xf>
    <xf numFmtId="14" fontId="81" fillId="8" borderId="20" xfId="0" applyNumberFormat="1" applyFont="1" applyFill="1" applyBorder="1" applyAlignment="1" applyProtection="1">
      <alignment horizontal="center" vertical="center" wrapText="1"/>
      <protection locked="0"/>
    </xf>
    <xf numFmtId="0" fontId="80" fillId="0" borderId="32" xfId="0" applyFont="1" applyBorder="1" applyAlignment="1">
      <alignment horizontal="center" vertical="center" wrapText="1" readingOrder="1"/>
    </xf>
    <xf numFmtId="0" fontId="80" fillId="0" borderId="33" xfId="0" applyFont="1" applyBorder="1" applyAlignment="1">
      <alignment horizontal="center" vertical="center" wrapText="1" readingOrder="1"/>
    </xf>
    <xf numFmtId="0" fontId="54" fillId="0" borderId="28" xfId="1" applyFont="1" applyFill="1" applyBorder="1" applyAlignment="1" applyProtection="1">
      <alignment horizontal="center" vertical="center" wrapText="1"/>
      <protection locked="0"/>
    </xf>
    <xf numFmtId="0" fontId="83" fillId="0" borderId="28" xfId="0" applyFont="1" applyBorder="1" applyAlignment="1">
      <alignment horizontal="center" vertical="center" wrapText="1" readingOrder="1"/>
    </xf>
    <xf numFmtId="0" fontId="59" fillId="0" borderId="28" xfId="1" applyFont="1" applyFill="1" applyBorder="1" applyAlignment="1" applyProtection="1">
      <alignment horizontal="center" vertical="center" wrapText="1"/>
      <protection locked="0"/>
    </xf>
    <xf numFmtId="0" fontId="80" fillId="0" borderId="28" xfId="0" applyFont="1" applyBorder="1" applyAlignment="1">
      <alignment horizontal="center" vertical="center" wrapText="1" readingOrder="1"/>
    </xf>
    <xf numFmtId="1" fontId="81" fillId="8" borderId="31" xfId="0" applyNumberFormat="1" applyFont="1" applyFill="1" applyBorder="1" applyAlignment="1">
      <alignment horizontal="center" vertical="center" wrapText="1"/>
    </xf>
    <xf numFmtId="1" fontId="81" fillId="8" borderId="33" xfId="0" applyNumberFormat="1" applyFont="1" applyFill="1" applyBorder="1" applyAlignment="1">
      <alignment horizontal="center" vertical="center" wrapText="1"/>
    </xf>
    <xf numFmtId="0" fontId="85" fillId="0" borderId="31" xfId="0" applyFont="1" applyBorder="1" applyAlignment="1">
      <alignment horizontal="center" vertical="center" wrapText="1" readingOrder="1"/>
    </xf>
    <xf numFmtId="0" fontId="85" fillId="0" borderId="32" xfId="0" applyFont="1" applyBorder="1" applyAlignment="1">
      <alignment horizontal="center" vertical="center" wrapText="1" readingOrder="1"/>
    </xf>
    <xf numFmtId="0" fontId="85" fillId="0" borderId="38" xfId="0" applyFont="1" applyBorder="1" applyAlignment="1">
      <alignment horizontal="center" vertical="center" wrapText="1" readingOrder="1"/>
    </xf>
    <xf numFmtId="0" fontId="85" fillId="0" borderId="39" xfId="0" applyFont="1" applyBorder="1" applyAlignment="1">
      <alignment horizontal="center" vertical="center" wrapText="1" readingOrder="1"/>
    </xf>
    <xf numFmtId="14" fontId="51" fillId="0" borderId="31" xfId="0" applyNumberFormat="1" applyFont="1" applyBorder="1" applyAlignment="1">
      <alignment horizontal="center" vertical="center" wrapText="1"/>
    </xf>
    <xf numFmtId="14" fontId="51" fillId="0" borderId="33" xfId="0" applyNumberFormat="1" applyFont="1" applyBorder="1" applyAlignment="1">
      <alignment horizontal="center" vertical="center" wrapText="1"/>
    </xf>
    <xf numFmtId="0" fontId="59" fillId="0" borderId="48" xfId="1" applyFont="1" applyFill="1" applyBorder="1" applyAlignment="1" applyProtection="1">
      <alignment horizontal="center" vertical="center" wrapText="1"/>
      <protection locked="0"/>
    </xf>
    <xf numFmtId="0" fontId="59" fillId="0" borderId="49" xfId="1" applyFont="1" applyFill="1" applyBorder="1" applyAlignment="1" applyProtection="1">
      <alignment horizontal="center" vertical="center" wrapText="1"/>
      <protection locked="0"/>
    </xf>
    <xf numFmtId="0" fontId="59" fillId="0" borderId="50" xfId="1" applyFont="1" applyFill="1" applyBorder="1" applyAlignment="1" applyProtection="1">
      <alignment horizontal="center" vertical="center" wrapText="1"/>
      <protection locked="0"/>
    </xf>
    <xf numFmtId="0" fontId="59" fillId="0" borderId="38" xfId="1" applyFont="1" applyFill="1" applyBorder="1" applyAlignment="1" applyProtection="1">
      <alignment horizontal="center" vertical="center" wrapText="1"/>
      <protection locked="0"/>
    </xf>
    <xf numFmtId="0" fontId="59" fillId="0" borderId="40" xfId="1" applyFont="1" applyFill="1" applyBorder="1" applyAlignment="1" applyProtection="1">
      <alignment horizontal="center" vertical="center" wrapText="1"/>
      <protection locked="0"/>
    </xf>
    <xf numFmtId="0" fontId="80" fillId="0" borderId="19" xfId="0" applyFont="1" applyBorder="1" applyAlignment="1">
      <alignment horizontal="center" vertical="center" wrapText="1"/>
    </xf>
    <xf numFmtId="0" fontId="80" fillId="0" borderId="4" xfId="0" applyFont="1" applyBorder="1" applyAlignment="1">
      <alignment horizontal="center" vertical="center" wrapText="1"/>
    </xf>
    <xf numFmtId="0" fontId="80" fillId="0" borderId="46" xfId="0" applyFont="1" applyBorder="1" applyAlignment="1">
      <alignment horizontal="center" vertical="center" wrapText="1"/>
    </xf>
    <xf numFmtId="0" fontId="69" fillId="7" borderId="11" xfId="188" applyFont="1" applyFill="1" applyBorder="1" applyAlignment="1">
      <alignment horizontal="center" vertical="center" wrapText="1"/>
    </xf>
    <xf numFmtId="0" fontId="85" fillId="0" borderId="35" xfId="0" applyFont="1" applyBorder="1" applyAlignment="1">
      <alignment horizontal="center" vertical="center" wrapText="1" readingOrder="1"/>
    </xf>
    <xf numFmtId="0" fontId="85" fillId="0" borderId="37" xfId="0" applyFont="1" applyBorder="1" applyAlignment="1">
      <alignment horizontal="center" vertical="center" wrapText="1" readingOrder="1"/>
    </xf>
    <xf numFmtId="0" fontId="80" fillId="0" borderId="43" xfId="0" applyFont="1" applyBorder="1" applyAlignment="1">
      <alignment horizontal="center" vertical="center" wrapText="1" readingOrder="1"/>
    </xf>
    <xf numFmtId="0" fontId="80" fillId="0" borderId="44" xfId="0" applyFont="1" applyBorder="1" applyAlignment="1">
      <alignment horizontal="center" vertical="center" wrapText="1" readingOrder="1"/>
    </xf>
    <xf numFmtId="14" fontId="80" fillId="0" borderId="41" xfId="0" applyNumberFormat="1" applyFont="1" applyBorder="1" applyAlignment="1">
      <alignment horizontal="center" vertical="center" wrapText="1"/>
    </xf>
    <xf numFmtId="0" fontId="80" fillId="0" borderId="47" xfId="0" applyFont="1" applyBorder="1" applyAlignment="1">
      <alignment horizontal="center" vertical="center" wrapText="1"/>
    </xf>
    <xf numFmtId="14" fontId="83" fillId="0" borderId="19" xfId="0" applyNumberFormat="1" applyFont="1" applyBorder="1" applyAlignment="1">
      <alignment horizontal="center" vertical="center" wrapText="1"/>
    </xf>
    <xf numFmtId="0" fontId="83" fillId="0" borderId="5" xfId="0" applyFont="1" applyBorder="1" applyAlignment="1">
      <alignment horizontal="center" vertical="center" wrapText="1"/>
    </xf>
    <xf numFmtId="0" fontId="85" fillId="0" borderId="28" xfId="0" applyFont="1" applyBorder="1" applyAlignment="1">
      <alignment horizontal="center" vertical="center" wrapText="1" readingOrder="1"/>
    </xf>
    <xf numFmtId="0" fontId="80" fillId="0" borderId="28" xfId="0" applyFont="1" applyBorder="1" applyAlignment="1">
      <alignment horizontal="center" vertical="center" wrapText="1"/>
    </xf>
    <xf numFmtId="0" fontId="51" fillId="0" borderId="31" xfId="0" applyFont="1" applyBorder="1" applyAlignment="1">
      <alignment horizontal="center" vertical="center" wrapText="1"/>
    </xf>
    <xf numFmtId="0" fontId="51" fillId="0" borderId="33" xfId="0" applyFont="1" applyBorder="1" applyAlignment="1">
      <alignment horizontal="center" vertical="center" wrapText="1"/>
    </xf>
    <xf numFmtId="0" fontId="80" fillId="0" borderId="38" xfId="0" applyFont="1" applyBorder="1" applyAlignment="1">
      <alignment horizontal="center" vertical="center" wrapText="1"/>
    </xf>
    <xf numFmtId="0" fontId="80" fillId="0" borderId="40" xfId="0" applyFont="1" applyBorder="1" applyAlignment="1">
      <alignment horizontal="center" vertical="center" wrapText="1"/>
    </xf>
    <xf numFmtId="0" fontId="85" fillId="0" borderId="33" xfId="0" applyFont="1" applyBorder="1" applyAlignment="1">
      <alignment horizontal="center" vertical="center" wrapText="1" readingOrder="1"/>
    </xf>
    <xf numFmtId="9" fontId="51" fillId="0" borderId="31" xfId="0" applyNumberFormat="1" applyFont="1" applyBorder="1" applyAlignment="1" applyProtection="1">
      <alignment horizontal="center" vertical="center" wrapText="1"/>
      <protection locked="0"/>
    </xf>
    <xf numFmtId="9" fontId="51" fillId="0" borderId="33" xfId="0" applyNumberFormat="1" applyFont="1" applyBorder="1" applyAlignment="1" applyProtection="1">
      <alignment horizontal="center" vertical="center" wrapText="1"/>
      <protection locked="0"/>
    </xf>
    <xf numFmtId="9" fontId="51" fillId="0" borderId="38" xfId="0" applyNumberFormat="1" applyFont="1" applyBorder="1" applyAlignment="1" applyProtection="1">
      <alignment horizontal="center" vertical="center" wrapText="1"/>
      <protection locked="0"/>
    </xf>
    <xf numFmtId="9" fontId="51" fillId="0" borderId="40" xfId="0" applyNumberFormat="1" applyFont="1" applyBorder="1" applyAlignment="1" applyProtection="1">
      <alignment horizontal="center" vertical="center" wrapText="1"/>
      <protection locked="0"/>
    </xf>
    <xf numFmtId="10" fontId="49" fillId="2" borderId="28" xfId="56" applyNumberFormat="1" applyFont="1" applyFill="1" applyBorder="1" applyAlignment="1">
      <alignment horizontal="center" vertical="center" wrapText="1"/>
    </xf>
    <xf numFmtId="9" fontId="51" fillId="0" borderId="35" xfId="187" applyFont="1" applyBorder="1" applyAlignment="1">
      <alignment horizontal="center" vertical="center" wrapText="1"/>
    </xf>
    <xf numFmtId="9" fontId="51" fillId="0" borderId="37" xfId="187" applyFont="1" applyBorder="1" applyAlignment="1">
      <alignment horizontal="center" vertical="center" wrapText="1"/>
    </xf>
    <xf numFmtId="9" fontId="59" fillId="2" borderId="31" xfId="188" applyNumberFormat="1" applyFont="1" applyFill="1" applyBorder="1" applyAlignment="1">
      <alignment horizontal="center" vertical="center" wrapText="1"/>
    </xf>
    <xf numFmtId="9" fontId="59" fillId="2" borderId="33" xfId="188" applyNumberFormat="1" applyFont="1" applyFill="1" applyBorder="1" applyAlignment="1">
      <alignment horizontal="center" vertical="center" wrapText="1"/>
    </xf>
    <xf numFmtId="9" fontId="81" fillId="0" borderId="31" xfId="187" applyFont="1" applyBorder="1" applyAlignment="1">
      <alignment horizontal="center" vertical="center" wrapText="1"/>
    </xf>
    <xf numFmtId="9" fontId="81" fillId="0" borderId="33" xfId="187" applyFont="1" applyBorder="1" applyAlignment="1">
      <alignment horizontal="center" vertical="center" wrapText="1"/>
    </xf>
    <xf numFmtId="0" fontId="51" fillId="8" borderId="31" xfId="84" applyFont="1" applyFill="1" applyBorder="1" applyAlignment="1">
      <alignment horizontal="center" vertical="center" wrapText="1"/>
    </xf>
    <xf numFmtId="0" fontId="51" fillId="8" borderId="33" xfId="84" applyFont="1" applyFill="1" applyBorder="1" applyAlignment="1">
      <alignment horizontal="center" vertical="center" wrapText="1"/>
    </xf>
    <xf numFmtId="9" fontId="51" fillId="2" borderId="31" xfId="188" applyNumberFormat="1" applyFont="1" applyFill="1" applyBorder="1" applyAlignment="1">
      <alignment horizontal="center" vertical="center" wrapText="1"/>
    </xf>
    <xf numFmtId="9" fontId="51" fillId="2" borderId="33" xfId="188" applyNumberFormat="1" applyFont="1" applyFill="1" applyBorder="1" applyAlignment="1">
      <alignment horizontal="center" vertical="center" wrapText="1"/>
    </xf>
    <xf numFmtId="1" fontId="81" fillId="0" borderId="31" xfId="56" applyNumberFormat="1" applyFont="1" applyBorder="1" applyAlignment="1">
      <alignment horizontal="center" vertical="center" wrapText="1"/>
    </xf>
    <xf numFmtId="1" fontId="81" fillId="0" borderId="33" xfId="56" applyNumberFormat="1" applyFont="1" applyBorder="1" applyAlignment="1">
      <alignment horizontal="center" vertical="center" wrapText="1"/>
    </xf>
    <xf numFmtId="1" fontId="49" fillId="0" borderId="43" xfId="0" applyNumberFormat="1" applyFont="1" applyBorder="1" applyAlignment="1">
      <alignment horizontal="center" vertical="center" wrapText="1"/>
    </xf>
    <xf numFmtId="1" fontId="49" fillId="0" borderId="45" xfId="0" applyNumberFormat="1" applyFont="1" applyBorder="1" applyAlignment="1">
      <alignment horizontal="center" vertical="center" wrapText="1"/>
    </xf>
    <xf numFmtId="166" fontId="51" fillId="8" borderId="31" xfId="84" applyNumberFormat="1" applyFont="1" applyFill="1" applyBorder="1" applyAlignment="1">
      <alignment horizontal="center" vertical="center" wrapText="1"/>
    </xf>
    <xf numFmtId="166" fontId="51" fillId="8" borderId="33" xfId="84" applyNumberFormat="1" applyFont="1" applyFill="1" applyBorder="1" applyAlignment="1">
      <alignment horizontal="center" vertical="center" wrapText="1"/>
    </xf>
    <xf numFmtId="0" fontId="51" fillId="8" borderId="31" xfId="1" applyFont="1" applyFill="1" applyBorder="1" applyAlignment="1" applyProtection="1">
      <alignment horizontal="center" vertical="center" wrapText="1"/>
      <protection locked="0"/>
    </xf>
    <xf numFmtId="0" fontId="51" fillId="8" borderId="32" xfId="1" applyFont="1" applyFill="1" applyBorder="1" applyAlignment="1" applyProtection="1">
      <alignment horizontal="center" vertical="center" wrapText="1"/>
      <protection locked="0"/>
    </xf>
    <xf numFmtId="0" fontId="51" fillId="8" borderId="33" xfId="1" applyFont="1" applyFill="1" applyBorder="1" applyAlignment="1" applyProtection="1">
      <alignment horizontal="center" vertical="center" wrapText="1"/>
      <protection locked="0"/>
    </xf>
    <xf numFmtId="0" fontId="51" fillId="0" borderId="32" xfId="0" applyFont="1" applyBorder="1" applyAlignment="1">
      <alignment horizontal="center" vertical="center" wrapText="1"/>
    </xf>
    <xf numFmtId="0" fontId="80" fillId="0" borderId="32" xfId="0" applyFont="1" applyBorder="1" applyAlignment="1">
      <alignment vertical="center" wrapText="1"/>
    </xf>
    <xf numFmtId="0" fontId="80" fillId="0" borderId="33" xfId="0" applyFont="1" applyBorder="1" applyAlignment="1">
      <alignment vertical="center" wrapText="1"/>
    </xf>
    <xf numFmtId="0" fontId="83" fillId="0" borderId="32" xfId="0" applyFont="1" applyBorder="1" applyAlignment="1">
      <alignment vertical="center" wrapText="1"/>
    </xf>
    <xf numFmtId="0" fontId="83" fillId="0" borderId="33" xfId="0" applyFont="1" applyBorder="1" applyAlignment="1">
      <alignment vertical="center" wrapText="1"/>
    </xf>
    <xf numFmtId="0" fontId="80" fillId="0" borderId="31" xfId="0" applyFont="1" applyBorder="1" applyAlignment="1">
      <alignment vertical="center" wrapText="1"/>
    </xf>
    <xf numFmtId="0" fontId="80" fillId="0" borderId="31" xfId="0" applyFont="1" applyBorder="1" applyAlignment="1">
      <alignment horizontal="left" vertical="center" wrapText="1"/>
    </xf>
    <xf numFmtId="0" fontId="80" fillId="0" borderId="32" xfId="0" applyFont="1" applyBorder="1" applyAlignment="1">
      <alignment horizontal="left" vertical="center" wrapText="1"/>
    </xf>
    <xf numFmtId="0" fontId="80" fillId="0" borderId="33" xfId="0" applyFont="1" applyBorder="1" applyAlignment="1">
      <alignment horizontal="left" vertical="center" wrapText="1"/>
    </xf>
    <xf numFmtId="0" fontId="93" fillId="17" borderId="34" xfId="0" applyFont="1" applyFill="1" applyBorder="1" applyAlignment="1">
      <alignment horizontal="center" vertical="center" wrapText="1"/>
    </xf>
    <xf numFmtId="0" fontId="93" fillId="17" borderId="53" xfId="0" applyFont="1" applyFill="1" applyBorder="1" applyAlignment="1">
      <alignment horizontal="center" vertical="center" wrapText="1"/>
    </xf>
    <xf numFmtId="0" fontId="93" fillId="17" borderId="29" xfId="0" applyFont="1" applyFill="1" applyBorder="1" applyAlignment="1">
      <alignment horizontal="center" vertical="center" wrapText="1"/>
    </xf>
    <xf numFmtId="14" fontId="95" fillId="17" borderId="34" xfId="0" applyNumberFormat="1" applyFont="1" applyFill="1" applyBorder="1" applyAlignment="1">
      <alignment horizontal="center" vertical="center" wrapText="1"/>
    </xf>
    <xf numFmtId="0" fontId="95" fillId="17" borderId="53" xfId="0" applyFont="1" applyFill="1" applyBorder="1" applyAlignment="1">
      <alignment horizontal="center" vertical="center" wrapText="1"/>
    </xf>
    <xf numFmtId="0" fontId="95" fillId="17" borderId="69" xfId="0" applyFont="1" applyFill="1" applyBorder="1" applyAlignment="1">
      <alignment horizontal="center" vertical="center" wrapText="1"/>
    </xf>
    <xf numFmtId="0" fontId="94" fillId="0" borderId="66" xfId="0" applyFont="1" applyBorder="1" applyAlignment="1">
      <alignment horizontal="center" vertical="center" wrapText="1"/>
    </xf>
    <xf numFmtId="0" fontId="94" fillId="0" borderId="67" xfId="0" applyFont="1" applyBorder="1" applyAlignment="1">
      <alignment horizontal="center" vertical="center" wrapText="1"/>
    </xf>
    <xf numFmtId="0" fontId="94" fillId="0" borderId="68" xfId="0" applyFont="1" applyBorder="1" applyAlignment="1">
      <alignment horizontal="center" vertical="center" wrapText="1"/>
    </xf>
    <xf numFmtId="14" fontId="95" fillId="17" borderId="66" xfId="0" applyNumberFormat="1" applyFont="1" applyFill="1" applyBorder="1" applyAlignment="1">
      <alignment horizontal="center" vertical="center" wrapText="1"/>
    </xf>
    <xf numFmtId="0" fontId="95" fillId="17" borderId="67" xfId="0" applyFont="1" applyFill="1" applyBorder="1" applyAlignment="1">
      <alignment horizontal="center" vertical="center" wrapText="1"/>
    </xf>
    <xf numFmtId="0" fontId="95" fillId="17" borderId="70" xfId="0" applyFont="1" applyFill="1" applyBorder="1" applyAlignment="1">
      <alignment horizontal="center" vertical="center" wrapText="1"/>
    </xf>
    <xf numFmtId="0" fontId="83" fillId="0" borderId="31" xfId="0" applyFont="1" applyBorder="1" applyAlignment="1">
      <alignment vertical="center" wrapText="1"/>
    </xf>
    <xf numFmtId="0" fontId="45" fillId="8" borderId="95" xfId="208" applyFont="1" applyFill="1" applyBorder="1" applyAlignment="1" applyProtection="1">
      <alignment horizontal="center" vertical="center" wrapText="1"/>
      <protection locked="0"/>
    </xf>
    <xf numFmtId="0" fontId="45" fillId="8" borderId="96" xfId="208" applyFont="1" applyFill="1" applyBorder="1" applyAlignment="1" applyProtection="1">
      <alignment horizontal="center" vertical="center" wrapText="1"/>
      <protection locked="0"/>
    </xf>
    <xf numFmtId="0" fontId="64" fillId="8" borderId="97" xfId="208" applyFont="1" applyFill="1" applyBorder="1" applyAlignment="1" applyProtection="1">
      <alignment horizontal="center" vertical="center" wrapText="1"/>
      <protection locked="0"/>
    </xf>
    <xf numFmtId="0" fontId="64" fillId="8" borderId="27" xfId="208" applyFont="1" applyFill="1" applyBorder="1" applyAlignment="1" applyProtection="1">
      <alignment horizontal="center" vertical="center" wrapText="1"/>
      <protection locked="0"/>
    </xf>
    <xf numFmtId="0" fontId="49" fillId="8" borderId="20" xfId="208" applyFont="1" applyFill="1" applyBorder="1" applyAlignment="1" applyProtection="1">
      <alignment horizontal="center" vertical="center" wrapText="1"/>
      <protection locked="0"/>
    </xf>
    <xf numFmtId="0" fontId="45" fillId="8" borderId="102" xfId="208" applyFont="1" applyFill="1" applyBorder="1" applyAlignment="1" applyProtection="1">
      <alignment horizontal="center" vertical="center" wrapText="1"/>
      <protection locked="0"/>
    </xf>
    <xf numFmtId="0" fontId="45" fillId="8" borderId="103" xfId="208" applyFont="1" applyFill="1" applyBorder="1" applyAlignment="1" applyProtection="1">
      <alignment horizontal="center" vertical="center" wrapText="1"/>
      <protection locked="0"/>
    </xf>
    <xf numFmtId="0" fontId="45" fillId="8" borderId="104" xfId="208" applyFont="1" applyFill="1" applyBorder="1" applyAlignment="1" applyProtection="1">
      <alignment horizontal="center" vertical="center" wrapText="1"/>
      <protection locked="0"/>
    </xf>
    <xf numFmtId="0" fontId="62" fillId="8" borderId="105" xfId="208" applyFont="1" applyFill="1" applyBorder="1" applyAlignment="1" applyProtection="1">
      <alignment horizontal="center" vertical="center" wrapText="1"/>
      <protection locked="0"/>
    </xf>
    <xf numFmtId="0" fontId="62" fillId="8" borderId="103" xfId="208" applyFont="1" applyFill="1" applyBorder="1" applyAlignment="1" applyProtection="1">
      <alignment horizontal="center" vertical="center" wrapText="1"/>
      <protection locked="0"/>
    </xf>
    <xf numFmtId="0" fontId="45" fillId="8" borderId="61" xfId="208" applyFont="1" applyFill="1" applyBorder="1" applyAlignment="1" applyProtection="1">
      <alignment horizontal="center" vertical="center" wrapText="1"/>
      <protection locked="0"/>
    </xf>
    <xf numFmtId="0" fontId="45" fillId="8" borderId="105" xfId="208" applyFont="1" applyFill="1" applyBorder="1" applyAlignment="1" applyProtection="1">
      <alignment horizontal="center" vertical="center" wrapText="1"/>
      <protection locked="0"/>
    </xf>
    <xf numFmtId="0" fontId="45" fillId="8" borderId="106" xfId="208" applyFont="1" applyFill="1" applyBorder="1" applyAlignment="1" applyProtection="1">
      <alignment horizontal="center" vertical="center" wrapText="1"/>
      <protection locked="0"/>
    </xf>
    <xf numFmtId="0" fontId="44" fillId="20" borderId="107" xfId="208" applyFont="1" applyFill="1" applyBorder="1" applyAlignment="1" applyProtection="1">
      <alignment horizontal="center" vertical="center"/>
      <protection locked="0"/>
    </xf>
    <xf numFmtId="0" fontId="44" fillId="20" borderId="1" xfId="208" applyFont="1" applyFill="1" applyBorder="1" applyAlignment="1" applyProtection="1">
      <alignment horizontal="center" vertical="center"/>
      <protection locked="0"/>
    </xf>
    <xf numFmtId="0" fontId="49" fillId="20" borderId="20" xfId="208" applyFont="1" applyFill="1" applyBorder="1" applyAlignment="1" applyProtection="1">
      <alignment horizontal="center" vertical="center" wrapText="1"/>
      <protection locked="0"/>
    </xf>
    <xf numFmtId="0" fontId="49" fillId="23" borderId="20" xfId="208" applyFont="1" applyFill="1" applyBorder="1" applyAlignment="1" applyProtection="1">
      <alignment horizontal="center" vertical="center" wrapText="1"/>
      <protection locked="0"/>
    </xf>
    <xf numFmtId="0" fontId="46" fillId="8" borderId="94" xfId="208" applyFont="1" applyFill="1" applyBorder="1" applyAlignment="1" applyProtection="1">
      <alignment horizontal="center" vertical="center" wrapText="1"/>
      <protection locked="0"/>
    </xf>
    <xf numFmtId="0" fontId="46" fillId="8" borderId="6" xfId="208" applyFont="1" applyFill="1" applyBorder="1" applyAlignment="1" applyProtection="1">
      <alignment horizontal="center" vertical="center" wrapText="1"/>
      <protection locked="0"/>
    </xf>
    <xf numFmtId="0" fontId="46" fillId="8" borderId="2" xfId="208" applyFont="1" applyFill="1" applyBorder="1" applyAlignment="1" applyProtection="1">
      <alignment horizontal="center" vertical="center" wrapText="1"/>
      <protection locked="0"/>
    </xf>
    <xf numFmtId="14" fontId="45" fillId="8" borderId="1" xfId="208" applyNumberFormat="1" applyFont="1" applyFill="1" applyBorder="1" applyAlignment="1" applyProtection="1">
      <alignment horizontal="center" vertical="center" wrapText="1"/>
      <protection locked="0"/>
    </xf>
    <xf numFmtId="0" fontId="45" fillId="8" borderId="1" xfId="208" applyFont="1" applyFill="1" applyBorder="1" applyAlignment="1" applyProtection="1">
      <alignment horizontal="center" vertical="center" wrapText="1"/>
      <protection locked="0"/>
    </xf>
    <xf numFmtId="0" fontId="45" fillId="8" borderId="108" xfId="208" applyFont="1" applyFill="1" applyBorder="1" applyAlignment="1" applyProtection="1">
      <alignment horizontal="center" vertical="center" wrapText="1"/>
      <protection locked="0"/>
    </xf>
    <xf numFmtId="14" fontId="49" fillId="8" borderId="20" xfId="208" applyNumberFormat="1" applyFont="1" applyFill="1" applyBorder="1" applyAlignment="1" applyProtection="1">
      <alignment horizontal="center" vertical="center" wrapText="1"/>
      <protection locked="0"/>
    </xf>
    <xf numFmtId="0" fontId="46" fillId="8" borderId="111" xfId="208" applyFont="1" applyFill="1" applyBorder="1" applyAlignment="1" applyProtection="1">
      <alignment horizontal="center" vertical="center" wrapText="1"/>
      <protection locked="0"/>
    </xf>
    <xf numFmtId="0" fontId="46" fillId="8" borderId="112" xfId="208" applyFont="1" applyFill="1" applyBorder="1" applyAlignment="1" applyProtection="1">
      <alignment horizontal="center" vertical="center" wrapText="1"/>
      <protection locked="0"/>
    </xf>
    <xf numFmtId="0" fontId="46" fillId="8" borderId="113" xfId="208" applyFont="1" applyFill="1" applyBorder="1" applyAlignment="1" applyProtection="1">
      <alignment horizontal="center" vertical="center" wrapText="1"/>
      <protection locked="0"/>
    </xf>
    <xf numFmtId="0" fontId="44" fillId="20" borderId="110" xfId="208" applyFont="1" applyFill="1" applyBorder="1" applyAlignment="1" applyProtection="1">
      <alignment horizontal="center" vertical="center"/>
      <protection locked="0"/>
    </xf>
    <xf numFmtId="14" fontId="45" fillId="8" borderId="110" xfId="208" applyNumberFormat="1" applyFont="1" applyFill="1" applyBorder="1" applyAlignment="1" applyProtection="1">
      <alignment horizontal="center" vertical="center" wrapText="1"/>
      <protection locked="0"/>
    </xf>
    <xf numFmtId="14" fontId="45" fillId="8" borderId="114" xfId="208" applyNumberFormat="1" applyFont="1" applyFill="1" applyBorder="1" applyAlignment="1" applyProtection="1">
      <alignment horizontal="center" vertical="center" wrapText="1"/>
      <protection locked="0"/>
    </xf>
    <xf numFmtId="0" fontId="109" fillId="0" borderId="1" xfId="1" applyFont="1" applyFill="1" applyBorder="1" applyAlignment="1" applyProtection="1">
      <alignment horizontal="center" vertical="center" wrapText="1"/>
      <protection locked="0"/>
    </xf>
    <xf numFmtId="0" fontId="109" fillId="0" borderId="1" xfId="208" applyFont="1" applyBorder="1" applyAlignment="1">
      <alignment horizontal="center" vertical="center" wrapText="1"/>
    </xf>
    <xf numFmtId="0" fontId="98" fillId="0" borderId="19" xfId="0" applyFont="1" applyBorder="1" applyAlignment="1">
      <alignment vertical="center" wrapText="1"/>
    </xf>
    <xf numFmtId="0" fontId="98" fillId="0" borderId="4" xfId="0" applyFont="1" applyBorder="1" applyAlignment="1">
      <alignment vertical="center" wrapText="1"/>
    </xf>
    <xf numFmtId="0" fontId="98" fillId="0" borderId="46" xfId="0" applyFont="1" applyBorder="1" applyAlignment="1">
      <alignment vertical="center" wrapText="1"/>
    </xf>
    <xf numFmtId="0" fontId="44" fillId="20" borderId="109" xfId="208" applyFont="1" applyFill="1" applyBorder="1" applyAlignment="1" applyProtection="1">
      <alignment horizontal="center" vertical="center"/>
      <protection locked="0"/>
    </xf>
    <xf numFmtId="0" fontId="49" fillId="22" borderId="23" xfId="208" applyFont="1" applyFill="1" applyBorder="1" applyAlignment="1" applyProtection="1">
      <alignment horizontal="center" vertical="center" wrapText="1"/>
      <protection locked="0"/>
    </xf>
    <xf numFmtId="0" fontId="49" fillId="22" borderId="20" xfId="208" applyFont="1" applyFill="1" applyBorder="1" applyAlignment="1" applyProtection="1">
      <alignment horizontal="center" vertical="center" wrapText="1"/>
      <protection locked="0"/>
    </xf>
    <xf numFmtId="0" fontId="110" fillId="0" borderId="1" xfId="208" applyFont="1" applyBorder="1" applyAlignment="1">
      <alignment horizontal="justify" vertical="center" wrapText="1"/>
    </xf>
    <xf numFmtId="0" fontId="109" fillId="0" borderId="19" xfId="208" applyFont="1" applyBorder="1" applyAlignment="1">
      <alignment horizontal="left" vertical="top" wrapText="1" readingOrder="1"/>
    </xf>
    <xf numFmtId="0" fontId="109" fillId="0" borderId="4" xfId="208" applyFont="1" applyBorder="1" applyAlignment="1">
      <alignment horizontal="left" vertical="top" wrapText="1" readingOrder="1"/>
    </xf>
    <xf numFmtId="0" fontId="109" fillId="0" borderId="5" xfId="208" applyFont="1" applyBorder="1" applyAlignment="1">
      <alignment horizontal="left" vertical="top" wrapText="1" readingOrder="1"/>
    </xf>
    <xf numFmtId="0" fontId="109" fillId="0" borderId="19" xfId="208" applyFont="1" applyBorder="1" applyAlignment="1">
      <alignment horizontal="left" vertical="center" wrapText="1" readingOrder="1"/>
    </xf>
    <xf numFmtId="0" fontId="109" fillId="0" borderId="4" xfId="208" applyFont="1" applyBorder="1" applyAlignment="1">
      <alignment horizontal="left" vertical="center" wrapText="1" readingOrder="1"/>
    </xf>
    <xf numFmtId="0" fontId="109" fillId="0" borderId="5" xfId="208" applyFont="1" applyBorder="1" applyAlignment="1">
      <alignment horizontal="left" vertical="center" wrapText="1" readingOrder="1"/>
    </xf>
    <xf numFmtId="0" fontId="109" fillId="0" borderId="128" xfId="208" applyFont="1" applyBorder="1" applyAlignment="1">
      <alignment horizontal="left" vertical="center" wrapText="1" readingOrder="1"/>
    </xf>
    <xf numFmtId="0" fontId="69" fillId="7" borderId="16" xfId="172" applyFont="1" applyFill="1" applyBorder="1" applyAlignment="1">
      <alignment horizontal="center" vertical="center"/>
    </xf>
    <xf numFmtId="0" fontId="69" fillId="7" borderId="25" xfId="172" applyFont="1" applyFill="1" applyBorder="1" applyAlignment="1">
      <alignment horizontal="center" vertical="center"/>
    </xf>
    <xf numFmtId="0" fontId="69" fillId="7" borderId="17" xfId="172" applyFont="1" applyFill="1" applyBorder="1" applyAlignment="1">
      <alignment horizontal="center" vertical="center"/>
    </xf>
    <xf numFmtId="0" fontId="49" fillId="8" borderId="20" xfId="166" applyFont="1" applyFill="1" applyBorder="1" applyAlignment="1" applyProtection="1">
      <alignment horizontal="center" vertical="center"/>
      <protection locked="0"/>
    </xf>
    <xf numFmtId="14" fontId="49" fillId="8" borderId="22" xfId="208" applyNumberFormat="1" applyFont="1" applyFill="1" applyBorder="1" applyAlignment="1" applyProtection="1">
      <alignment horizontal="center" vertical="center" wrapText="1"/>
      <protection locked="0"/>
    </xf>
    <xf numFmtId="14" fontId="49" fillId="8" borderId="26" xfId="208" applyNumberFormat="1" applyFont="1" applyFill="1" applyBorder="1" applyAlignment="1" applyProtection="1">
      <alignment horizontal="center" vertical="center" wrapText="1"/>
      <protection locked="0"/>
    </xf>
    <xf numFmtId="14" fontId="49" fillId="8" borderId="21" xfId="208" applyNumberFormat="1" applyFont="1" applyFill="1" applyBorder="1" applyAlignment="1" applyProtection="1">
      <alignment horizontal="center" vertical="center" wrapText="1"/>
      <protection locked="0"/>
    </xf>
    <xf numFmtId="0" fontId="109" fillId="0" borderId="1" xfId="208" applyFont="1" applyBorder="1" applyAlignment="1">
      <alignment horizontal="justify" vertical="center" wrapText="1" readingOrder="1"/>
    </xf>
    <xf numFmtId="0" fontId="110" fillId="0" borderId="1" xfId="208" applyFont="1" applyBorder="1" applyAlignment="1">
      <alignment horizontal="justify" vertical="center" wrapText="1" readingOrder="1"/>
    </xf>
    <xf numFmtId="0" fontId="64" fillId="8" borderId="99" xfId="205" applyFont="1" applyFill="1" applyBorder="1" applyAlignment="1" applyProtection="1">
      <alignment horizontal="center" vertical="center" wrapText="1"/>
      <protection locked="0"/>
    </xf>
    <xf numFmtId="0" fontId="64" fillId="8" borderId="100" xfId="205" applyFont="1" applyFill="1" applyBorder="1" applyAlignment="1" applyProtection="1">
      <alignment horizontal="center" vertical="center" wrapText="1"/>
      <protection locked="0"/>
    </xf>
    <xf numFmtId="0" fontId="64" fillId="8" borderId="101" xfId="205" applyFont="1" applyFill="1" applyBorder="1" applyAlignment="1" applyProtection="1">
      <alignment horizontal="center" vertical="center" wrapText="1"/>
      <protection locked="0"/>
    </xf>
    <xf numFmtId="0" fontId="45" fillId="8" borderId="102" xfId="205" applyFont="1" applyFill="1" applyBorder="1" applyAlignment="1" applyProtection="1">
      <alignment horizontal="center" vertical="center" wrapText="1"/>
      <protection locked="0"/>
    </xf>
    <xf numFmtId="0" fontId="45" fillId="8" borderId="103" xfId="205" applyFont="1" applyFill="1" applyBorder="1" applyAlignment="1" applyProtection="1">
      <alignment horizontal="center" vertical="center" wrapText="1"/>
      <protection locked="0"/>
    </xf>
    <xf numFmtId="0" fontId="45" fillId="8" borderId="104" xfId="205" applyFont="1" applyFill="1" applyBorder="1" applyAlignment="1" applyProtection="1">
      <alignment horizontal="center" vertical="center" wrapText="1"/>
      <protection locked="0"/>
    </xf>
    <xf numFmtId="0" fontId="62" fillId="8" borderId="105" xfId="205" applyFont="1" applyFill="1" applyBorder="1" applyAlignment="1" applyProtection="1">
      <alignment horizontal="center" vertical="center" wrapText="1"/>
      <protection locked="0"/>
    </xf>
    <xf numFmtId="0" fontId="62" fillId="8" borderId="103" xfId="205" applyFont="1" applyFill="1" applyBorder="1" applyAlignment="1" applyProtection="1">
      <alignment horizontal="center" vertical="center" wrapText="1"/>
      <protection locked="0"/>
    </xf>
    <xf numFmtId="0" fontId="45" fillId="8" borderId="61" xfId="205" applyFont="1" applyFill="1" applyBorder="1" applyAlignment="1" applyProtection="1">
      <alignment horizontal="center" vertical="center" wrapText="1"/>
      <protection locked="0"/>
    </xf>
    <xf numFmtId="0" fontId="45" fillId="8" borderId="105" xfId="205" applyFont="1" applyFill="1" applyBorder="1" applyAlignment="1" applyProtection="1">
      <alignment horizontal="center" vertical="center" wrapText="1"/>
      <protection locked="0"/>
    </xf>
    <xf numFmtId="0" fontId="45" fillId="8" borderId="106" xfId="205" applyFont="1" applyFill="1" applyBorder="1" applyAlignment="1" applyProtection="1">
      <alignment horizontal="center" vertical="center" wrapText="1"/>
      <protection locked="0"/>
    </xf>
    <xf numFmtId="0" fontId="104" fillId="8" borderId="15" xfId="205" applyFont="1" applyFill="1" applyBorder="1" applyAlignment="1" applyProtection="1">
      <alignment horizontal="center" vertical="center" wrapText="1"/>
      <protection locked="0"/>
    </xf>
    <xf numFmtId="0" fontId="104" fillId="8" borderId="16" xfId="205" applyFont="1" applyFill="1" applyBorder="1" applyAlignment="1" applyProtection="1">
      <alignment horizontal="center" vertical="center" wrapText="1"/>
      <protection locked="0"/>
    </xf>
    <xf numFmtId="0" fontId="104" fillId="8" borderId="17" xfId="205" applyFont="1" applyFill="1" applyBorder="1" applyAlignment="1" applyProtection="1">
      <alignment horizontal="center" vertical="center" wrapText="1"/>
      <protection locked="0"/>
    </xf>
    <xf numFmtId="0" fontId="104" fillId="8" borderId="8" xfId="205" applyFont="1" applyFill="1" applyBorder="1" applyAlignment="1" applyProtection="1">
      <alignment horizontal="center" vertical="center" wrapText="1"/>
      <protection locked="0"/>
    </xf>
    <xf numFmtId="0" fontId="104" fillId="8" borderId="0" xfId="205" applyFont="1" applyFill="1" applyAlignment="1" applyProtection="1">
      <alignment horizontal="center" vertical="center" wrapText="1"/>
      <protection locked="0"/>
    </xf>
    <xf numFmtId="0" fontId="104" fillId="8" borderId="13" xfId="205" applyFont="1" applyFill="1" applyBorder="1" applyAlignment="1" applyProtection="1">
      <alignment horizontal="center" vertical="center" wrapText="1"/>
      <protection locked="0"/>
    </xf>
    <xf numFmtId="0" fontId="104" fillId="8" borderId="11" xfId="205" applyFont="1" applyFill="1" applyBorder="1" applyAlignment="1" applyProtection="1">
      <alignment horizontal="center" vertical="center" wrapText="1"/>
      <protection locked="0"/>
    </xf>
    <xf numFmtId="0" fontId="104" fillId="8" borderId="10" xfId="205" applyFont="1" applyFill="1" applyBorder="1" applyAlignment="1" applyProtection="1">
      <alignment horizontal="center" vertical="center" wrapText="1"/>
      <protection locked="0"/>
    </xf>
    <xf numFmtId="0" fontId="104" fillId="8" borderId="9" xfId="205" applyFont="1" applyFill="1" applyBorder="1" applyAlignment="1" applyProtection="1">
      <alignment horizontal="center" vertical="center" wrapText="1"/>
      <protection locked="0"/>
    </xf>
    <xf numFmtId="0" fontId="45" fillId="8" borderId="95" xfId="205" applyFont="1" applyFill="1" applyBorder="1" applyAlignment="1" applyProtection="1">
      <alignment horizontal="center" vertical="center" wrapText="1"/>
      <protection locked="0"/>
    </xf>
    <xf numFmtId="0" fontId="45" fillId="8" borderId="96" xfId="205" applyFont="1" applyFill="1" applyBorder="1" applyAlignment="1" applyProtection="1">
      <alignment horizontal="center" vertical="center" wrapText="1"/>
      <protection locked="0"/>
    </xf>
    <xf numFmtId="0" fontId="64" fillId="8" borderId="97" xfId="205" applyFont="1" applyFill="1" applyBorder="1" applyAlignment="1" applyProtection="1">
      <alignment horizontal="center" vertical="center" wrapText="1"/>
      <protection locked="0"/>
    </xf>
    <xf numFmtId="0" fontId="64" fillId="8" borderId="27" xfId="205" applyFont="1" applyFill="1" applyBorder="1" applyAlignment="1" applyProtection="1">
      <alignment horizontal="center" vertical="center" wrapText="1"/>
      <protection locked="0"/>
    </xf>
    <xf numFmtId="0" fontId="64" fillId="8" borderId="22" xfId="205" applyFont="1" applyFill="1" applyBorder="1" applyAlignment="1" applyProtection="1">
      <alignment horizontal="center" vertical="center" wrapText="1"/>
      <protection locked="0"/>
    </xf>
    <xf numFmtId="0" fontId="64" fillId="8" borderId="24" xfId="205" applyFont="1" applyFill="1" applyBorder="1" applyAlignment="1" applyProtection="1">
      <alignment horizontal="center" vertical="center" wrapText="1"/>
      <protection locked="0"/>
    </xf>
    <xf numFmtId="0" fontId="64" fillId="8" borderId="98" xfId="205" applyFont="1" applyFill="1" applyBorder="1" applyAlignment="1" applyProtection="1">
      <alignment horizontal="center" vertical="center" wrapText="1"/>
      <protection locked="0"/>
    </xf>
    <xf numFmtId="0" fontId="64" fillId="8" borderId="26" xfId="205" applyFont="1" applyFill="1" applyBorder="1" applyAlignment="1" applyProtection="1">
      <alignment horizontal="center" vertical="center" wrapText="1"/>
      <protection locked="0"/>
    </xf>
    <xf numFmtId="0" fontId="64" fillId="8" borderId="21" xfId="205" applyFont="1" applyFill="1" applyBorder="1" applyAlignment="1" applyProtection="1">
      <alignment horizontal="center" vertical="center" wrapText="1"/>
      <protection locked="0"/>
    </xf>
    <xf numFmtId="0" fontId="44" fillId="20" borderId="107" xfId="205" applyFont="1" applyFill="1" applyBorder="1" applyAlignment="1" applyProtection="1">
      <alignment horizontal="center" vertical="center"/>
      <protection locked="0"/>
    </xf>
    <xf numFmtId="0" fontId="44" fillId="20" borderId="1" xfId="205" applyFont="1" applyFill="1" applyBorder="1" applyAlignment="1" applyProtection="1">
      <alignment horizontal="center" vertical="center"/>
      <protection locked="0"/>
    </xf>
    <xf numFmtId="0" fontId="46" fillId="8" borderId="94" xfId="205" applyFont="1" applyFill="1" applyBorder="1" applyAlignment="1" applyProtection="1">
      <alignment horizontal="center" vertical="center" wrapText="1"/>
      <protection locked="0"/>
    </xf>
    <xf numFmtId="0" fontId="46" fillId="8" borderId="6" xfId="205" applyFont="1" applyFill="1" applyBorder="1" applyAlignment="1" applyProtection="1">
      <alignment horizontal="center" vertical="center" wrapText="1"/>
      <protection locked="0"/>
    </xf>
    <xf numFmtId="0" fontId="46" fillId="8" borderId="2" xfId="205" applyFont="1" applyFill="1" applyBorder="1" applyAlignment="1" applyProtection="1">
      <alignment horizontal="center" vertical="center" wrapText="1"/>
      <protection locked="0"/>
    </xf>
    <xf numFmtId="14" fontId="45" fillId="8" borderId="1" xfId="205" applyNumberFormat="1" applyFont="1" applyFill="1" applyBorder="1" applyAlignment="1" applyProtection="1">
      <alignment horizontal="center" vertical="center" wrapText="1"/>
      <protection locked="0"/>
    </xf>
    <xf numFmtId="0" fontId="45" fillId="8" borderId="1" xfId="205" applyFont="1" applyFill="1" applyBorder="1" applyAlignment="1" applyProtection="1">
      <alignment horizontal="center" vertical="center" wrapText="1"/>
      <protection locked="0"/>
    </xf>
    <xf numFmtId="0" fontId="45" fillId="8" borderId="108" xfId="205" applyFont="1" applyFill="1" applyBorder="1" applyAlignment="1" applyProtection="1">
      <alignment horizontal="center" vertical="center" wrapText="1"/>
      <protection locked="0"/>
    </xf>
    <xf numFmtId="14" fontId="45" fillId="8" borderId="94" xfId="205" applyNumberFormat="1" applyFont="1" applyFill="1" applyBorder="1" applyAlignment="1" applyProtection="1">
      <alignment horizontal="center" vertical="center" wrapText="1"/>
      <protection locked="0"/>
    </xf>
    <xf numFmtId="14" fontId="45" fillId="8" borderId="6" xfId="205" applyNumberFormat="1" applyFont="1" applyFill="1" applyBorder="1" applyAlignment="1" applyProtection="1">
      <alignment horizontal="center" vertical="center" wrapText="1"/>
      <protection locked="0"/>
    </xf>
    <xf numFmtId="14" fontId="45" fillId="8" borderId="125" xfId="205" applyNumberFormat="1" applyFont="1" applyFill="1" applyBorder="1" applyAlignment="1" applyProtection="1">
      <alignment horizontal="center" vertical="center" wrapText="1"/>
      <protection locked="0"/>
    </xf>
    <xf numFmtId="0" fontId="45" fillId="20" borderId="111" xfId="205" applyFont="1" applyFill="1" applyBorder="1" applyAlignment="1" applyProtection="1">
      <alignment horizontal="center" vertical="center" wrapText="1"/>
      <protection locked="0"/>
    </xf>
    <xf numFmtId="0" fontId="45" fillId="20" borderId="113" xfId="205" applyFont="1" applyFill="1" applyBorder="1" applyAlignment="1" applyProtection="1">
      <alignment horizontal="center" vertical="center" wrapText="1"/>
      <protection locked="0"/>
    </xf>
    <xf numFmtId="0" fontId="45" fillId="8" borderId="111" xfId="205" applyFont="1" applyFill="1" applyBorder="1" applyAlignment="1" applyProtection="1">
      <alignment horizontal="center" vertical="center" wrapText="1"/>
      <protection locked="0"/>
    </xf>
    <xf numFmtId="0" fontId="45" fillId="8" borderId="112" xfId="205" applyFont="1" applyFill="1" applyBorder="1" applyAlignment="1" applyProtection="1">
      <alignment horizontal="center" vertical="center" wrapText="1"/>
      <protection locked="0"/>
    </xf>
    <xf numFmtId="0" fontId="45" fillId="8" borderId="115" xfId="205" applyFont="1" applyFill="1" applyBorder="1" applyAlignment="1" applyProtection="1">
      <alignment horizontal="center" vertical="center" wrapText="1"/>
      <protection locked="0"/>
    </xf>
    <xf numFmtId="0" fontId="65" fillId="13" borderId="102" xfId="205" applyFont="1" applyFill="1" applyBorder="1" applyAlignment="1" applyProtection="1">
      <alignment horizontal="center" vertical="center"/>
      <protection locked="0"/>
    </xf>
    <xf numFmtId="0" fontId="65" fillId="13" borderId="105" xfId="205" applyFont="1" applyFill="1" applyBorder="1" applyAlignment="1" applyProtection="1">
      <alignment horizontal="center" vertical="center"/>
      <protection locked="0"/>
    </xf>
    <xf numFmtId="0" fontId="65" fillId="13" borderId="106" xfId="205" applyFont="1" applyFill="1" applyBorder="1" applyAlignment="1" applyProtection="1">
      <alignment horizontal="center" vertical="center"/>
      <protection locked="0"/>
    </xf>
    <xf numFmtId="0" fontId="44" fillId="20" borderId="109" xfId="205" applyFont="1" applyFill="1" applyBorder="1" applyAlignment="1" applyProtection="1">
      <alignment horizontal="center" vertical="center"/>
      <protection locked="0"/>
    </xf>
    <xf numFmtId="0" fontId="44" fillId="20" borderId="110" xfId="205" applyFont="1" applyFill="1" applyBorder="1" applyAlignment="1" applyProtection="1">
      <alignment horizontal="center" vertical="center"/>
      <protection locked="0"/>
    </xf>
    <xf numFmtId="0" fontId="46" fillId="8" borderId="111" xfId="205" applyFont="1" applyFill="1" applyBorder="1" applyAlignment="1" applyProtection="1">
      <alignment horizontal="center" vertical="center" wrapText="1"/>
      <protection locked="0"/>
    </xf>
    <xf numFmtId="0" fontId="46" fillId="8" borderId="112" xfId="205" applyFont="1" applyFill="1" applyBorder="1" applyAlignment="1" applyProtection="1">
      <alignment horizontal="center" vertical="center" wrapText="1"/>
      <protection locked="0"/>
    </xf>
    <xf numFmtId="0" fontId="46" fillId="8" borderId="113" xfId="205" applyFont="1" applyFill="1" applyBorder="1" applyAlignment="1" applyProtection="1">
      <alignment horizontal="center" vertical="center" wrapText="1"/>
      <protection locked="0"/>
    </xf>
    <xf numFmtId="14" fontId="45" fillId="8" borderId="110" xfId="205" applyNumberFormat="1" applyFont="1" applyFill="1" applyBorder="1" applyAlignment="1" applyProtection="1">
      <alignment horizontal="center" vertical="center" wrapText="1"/>
      <protection locked="0"/>
    </xf>
    <xf numFmtId="14" fontId="45" fillId="8" borderId="114" xfId="205" applyNumberFormat="1" applyFont="1" applyFill="1" applyBorder="1" applyAlignment="1" applyProtection="1">
      <alignment horizontal="center" vertical="center" wrapText="1"/>
      <protection locked="0"/>
    </xf>
    <xf numFmtId="0" fontId="45" fillId="8" borderId="113" xfId="205" applyFont="1" applyFill="1" applyBorder="1" applyAlignment="1" applyProtection="1">
      <alignment horizontal="center" vertical="center" wrapText="1"/>
      <protection locked="0"/>
    </xf>
    <xf numFmtId="0" fontId="64" fillId="8" borderId="99" xfId="215" applyFont="1" applyFill="1" applyBorder="1" applyAlignment="1" applyProtection="1">
      <alignment horizontal="center" vertical="center" wrapText="1"/>
      <protection locked="0"/>
    </xf>
    <xf numFmtId="0" fontId="64" fillId="8" borderId="100" xfId="215" applyFont="1" applyFill="1" applyBorder="1" applyAlignment="1" applyProtection="1">
      <alignment horizontal="center" vertical="center" wrapText="1"/>
      <protection locked="0"/>
    </xf>
    <xf numFmtId="0" fontId="64" fillId="8" borderId="101" xfId="215" applyFont="1" applyFill="1" applyBorder="1" applyAlignment="1" applyProtection="1">
      <alignment horizontal="center" vertical="center" wrapText="1"/>
      <protection locked="0"/>
    </xf>
    <xf numFmtId="0" fontId="45" fillId="8" borderId="102" xfId="215" applyFont="1" applyFill="1" applyBorder="1" applyAlignment="1" applyProtection="1">
      <alignment horizontal="center" vertical="center" wrapText="1"/>
      <protection locked="0"/>
    </xf>
    <xf numFmtId="0" fontId="45" fillId="8" borderId="103" xfId="215" applyFont="1" applyFill="1" applyBorder="1" applyAlignment="1" applyProtection="1">
      <alignment horizontal="center" vertical="center" wrapText="1"/>
      <protection locked="0"/>
    </xf>
    <xf numFmtId="0" fontId="45" fillId="8" borderId="104" xfId="215" applyFont="1" applyFill="1" applyBorder="1" applyAlignment="1" applyProtection="1">
      <alignment horizontal="center" vertical="center" wrapText="1"/>
      <protection locked="0"/>
    </xf>
    <xf numFmtId="0" fontId="62" fillId="8" borderId="105" xfId="215" applyFont="1" applyFill="1" applyBorder="1" applyAlignment="1" applyProtection="1">
      <alignment horizontal="center" vertical="center" wrapText="1"/>
      <protection locked="0"/>
    </xf>
    <xf numFmtId="0" fontId="62" fillId="8" borderId="103" xfId="215" applyFont="1" applyFill="1" applyBorder="1" applyAlignment="1" applyProtection="1">
      <alignment horizontal="center" vertical="center" wrapText="1"/>
      <protection locked="0"/>
    </xf>
    <xf numFmtId="0" fontId="45" fillId="8" borderId="61" xfId="215" applyFont="1" applyFill="1" applyBorder="1" applyAlignment="1" applyProtection="1">
      <alignment horizontal="center" vertical="center" wrapText="1"/>
      <protection locked="0"/>
    </xf>
    <xf numFmtId="0" fontId="45" fillId="8" borderId="105" xfId="215" applyFont="1" applyFill="1" applyBorder="1" applyAlignment="1" applyProtection="1">
      <alignment horizontal="center" vertical="center" wrapText="1"/>
      <protection locked="0"/>
    </xf>
    <xf numFmtId="0" fontId="45" fillId="8" borderId="106" xfId="215" applyFont="1" applyFill="1" applyBorder="1" applyAlignment="1" applyProtection="1">
      <alignment horizontal="center" vertical="center" wrapText="1"/>
      <protection locked="0"/>
    </xf>
    <xf numFmtId="0" fontId="104" fillId="8" borderId="15" xfId="215" applyFont="1" applyFill="1" applyBorder="1" applyAlignment="1" applyProtection="1">
      <alignment horizontal="center" vertical="center" wrapText="1"/>
      <protection locked="0"/>
    </xf>
    <xf numFmtId="0" fontId="104" fillId="8" borderId="16" xfId="215" applyFont="1" applyFill="1" applyBorder="1" applyAlignment="1" applyProtection="1">
      <alignment horizontal="center" vertical="center" wrapText="1"/>
      <protection locked="0"/>
    </xf>
    <xf numFmtId="0" fontId="104" fillId="8" borderId="17" xfId="215" applyFont="1" applyFill="1" applyBorder="1" applyAlignment="1" applyProtection="1">
      <alignment horizontal="center" vertical="center" wrapText="1"/>
      <protection locked="0"/>
    </xf>
    <xf numFmtId="0" fontId="104" fillId="8" borderId="8" xfId="215" applyFont="1" applyFill="1" applyBorder="1" applyAlignment="1" applyProtection="1">
      <alignment horizontal="center" vertical="center" wrapText="1"/>
      <protection locked="0"/>
    </xf>
    <xf numFmtId="0" fontId="104" fillId="8" borderId="0" xfId="215" applyFont="1" applyFill="1" applyAlignment="1" applyProtection="1">
      <alignment horizontal="center" vertical="center" wrapText="1"/>
      <protection locked="0"/>
    </xf>
    <xf numFmtId="0" fontId="104" fillId="8" borderId="13" xfId="215" applyFont="1" applyFill="1" applyBorder="1" applyAlignment="1" applyProtection="1">
      <alignment horizontal="center" vertical="center" wrapText="1"/>
      <protection locked="0"/>
    </xf>
    <xf numFmtId="0" fontId="104" fillId="8" borderId="11" xfId="215" applyFont="1" applyFill="1" applyBorder="1" applyAlignment="1" applyProtection="1">
      <alignment horizontal="center" vertical="center" wrapText="1"/>
      <protection locked="0"/>
    </xf>
    <xf numFmtId="0" fontId="104" fillId="8" borderId="10" xfId="215" applyFont="1" applyFill="1" applyBorder="1" applyAlignment="1" applyProtection="1">
      <alignment horizontal="center" vertical="center" wrapText="1"/>
      <protection locked="0"/>
    </xf>
    <xf numFmtId="0" fontId="104" fillId="8" borderId="9" xfId="215" applyFont="1" applyFill="1" applyBorder="1" applyAlignment="1" applyProtection="1">
      <alignment horizontal="center" vertical="center" wrapText="1"/>
      <protection locked="0"/>
    </xf>
    <xf numFmtId="14" fontId="45" fillId="8" borderId="94" xfId="215" applyNumberFormat="1" applyFont="1" applyFill="1" applyBorder="1" applyAlignment="1" applyProtection="1">
      <alignment horizontal="center" vertical="center" wrapText="1"/>
      <protection locked="0"/>
    </xf>
    <xf numFmtId="14" fontId="45" fillId="8" borderId="6" xfId="215" applyNumberFormat="1" applyFont="1" applyFill="1" applyBorder="1" applyAlignment="1" applyProtection="1">
      <alignment horizontal="center" vertical="center" wrapText="1"/>
      <protection locked="0"/>
    </xf>
    <xf numFmtId="0" fontId="45" fillId="8" borderId="95" xfId="215" applyFont="1" applyFill="1" applyBorder="1" applyAlignment="1" applyProtection="1">
      <alignment horizontal="center" vertical="center" wrapText="1"/>
      <protection locked="0"/>
    </xf>
    <xf numFmtId="0" fontId="45" fillId="8" borderId="96" xfId="215" applyFont="1" applyFill="1" applyBorder="1" applyAlignment="1" applyProtection="1">
      <alignment horizontal="center" vertical="center" wrapText="1"/>
      <protection locked="0"/>
    </xf>
    <xf numFmtId="0" fontId="64" fillId="8" borderId="97" xfId="215" applyFont="1" applyFill="1" applyBorder="1" applyAlignment="1" applyProtection="1">
      <alignment horizontal="center" vertical="center" wrapText="1"/>
      <protection locked="0"/>
    </xf>
    <xf numFmtId="0" fontId="64" fillId="8" borderId="27" xfId="215" applyFont="1" applyFill="1" applyBorder="1" applyAlignment="1" applyProtection="1">
      <alignment horizontal="center" vertical="center" wrapText="1"/>
      <protection locked="0"/>
    </xf>
    <xf numFmtId="0" fontId="64" fillId="8" borderId="22" xfId="215" applyFont="1" applyFill="1" applyBorder="1" applyAlignment="1" applyProtection="1">
      <alignment horizontal="center" vertical="center" wrapText="1"/>
      <protection locked="0"/>
    </xf>
    <xf numFmtId="0" fontId="64" fillId="8" borderId="24" xfId="215" applyFont="1" applyFill="1" applyBorder="1" applyAlignment="1" applyProtection="1">
      <alignment horizontal="center" vertical="center" wrapText="1"/>
      <protection locked="0"/>
    </xf>
    <xf numFmtId="0" fontId="64" fillId="8" borderId="98" xfId="215" applyFont="1" applyFill="1" applyBorder="1" applyAlignment="1" applyProtection="1">
      <alignment horizontal="center" vertical="center" wrapText="1"/>
      <protection locked="0"/>
    </xf>
    <xf numFmtId="0" fontId="64" fillId="8" borderId="26" xfId="215" applyFont="1" applyFill="1" applyBorder="1" applyAlignment="1" applyProtection="1">
      <alignment horizontal="center" vertical="center" wrapText="1"/>
      <protection locked="0"/>
    </xf>
    <xf numFmtId="0" fontId="64" fillId="8" borderId="21" xfId="215" applyFont="1" applyFill="1" applyBorder="1" applyAlignment="1" applyProtection="1">
      <alignment horizontal="center" vertical="center" wrapText="1"/>
      <protection locked="0"/>
    </xf>
    <xf numFmtId="0" fontId="44" fillId="20" borderId="107" xfId="215" applyFont="1" applyFill="1" applyBorder="1" applyAlignment="1" applyProtection="1">
      <alignment horizontal="center" vertical="center"/>
      <protection locked="0"/>
    </xf>
    <xf numFmtId="0" fontId="44" fillId="20" borderId="1" xfId="215" applyFont="1" applyFill="1" applyBorder="1" applyAlignment="1" applyProtection="1">
      <alignment horizontal="center" vertical="center"/>
      <protection locked="0"/>
    </xf>
    <xf numFmtId="0" fontId="46" fillId="8" borderId="94" xfId="215" applyFont="1" applyFill="1" applyBorder="1" applyAlignment="1" applyProtection="1">
      <alignment horizontal="center" vertical="center" wrapText="1"/>
      <protection locked="0"/>
    </xf>
    <xf numFmtId="0" fontId="46" fillId="8" borderId="6" xfId="215" applyFont="1" applyFill="1" applyBorder="1" applyAlignment="1" applyProtection="1">
      <alignment horizontal="center" vertical="center" wrapText="1"/>
      <protection locked="0"/>
    </xf>
    <xf numFmtId="0" fontId="46" fillId="8" borderId="2" xfId="215" applyFont="1" applyFill="1" applyBorder="1" applyAlignment="1" applyProtection="1">
      <alignment horizontal="center" vertical="center" wrapText="1"/>
      <protection locked="0"/>
    </xf>
    <xf numFmtId="14" fontId="45" fillId="8" borderId="1" xfId="215" applyNumberFormat="1" applyFont="1" applyFill="1" applyBorder="1" applyAlignment="1" applyProtection="1">
      <alignment horizontal="center" vertical="center" wrapText="1"/>
      <protection locked="0"/>
    </xf>
    <xf numFmtId="0" fontId="45" fillId="8" borderId="1" xfId="215" applyFont="1" applyFill="1" applyBorder="1" applyAlignment="1" applyProtection="1">
      <alignment horizontal="center" vertical="center" wrapText="1"/>
      <protection locked="0"/>
    </xf>
    <xf numFmtId="0" fontId="45" fillId="8" borderId="108" xfId="215" applyFont="1" applyFill="1" applyBorder="1" applyAlignment="1" applyProtection="1">
      <alignment horizontal="center" vertical="center" wrapText="1"/>
      <protection locked="0"/>
    </xf>
    <xf numFmtId="0" fontId="45" fillId="20" borderId="111" xfId="215" applyFont="1" applyFill="1" applyBorder="1" applyAlignment="1" applyProtection="1">
      <alignment horizontal="center" vertical="center" wrapText="1"/>
      <protection locked="0"/>
    </xf>
    <xf numFmtId="0" fontId="45" fillId="20" borderId="113" xfId="215" applyFont="1" applyFill="1" applyBorder="1" applyAlignment="1" applyProtection="1">
      <alignment horizontal="center" vertical="center" wrapText="1"/>
      <protection locked="0"/>
    </xf>
    <xf numFmtId="0" fontId="45" fillId="8" borderId="111" xfId="215" applyFont="1" applyFill="1" applyBorder="1" applyAlignment="1" applyProtection="1">
      <alignment horizontal="center" vertical="center" wrapText="1"/>
      <protection locked="0"/>
    </xf>
    <xf numFmtId="0" fontId="45" fillId="8" borderId="112" xfId="215" applyFont="1" applyFill="1" applyBorder="1" applyAlignment="1" applyProtection="1">
      <alignment horizontal="center" vertical="center" wrapText="1"/>
      <protection locked="0"/>
    </xf>
    <xf numFmtId="0" fontId="45" fillId="8" borderId="115" xfId="215" applyFont="1" applyFill="1" applyBorder="1" applyAlignment="1" applyProtection="1">
      <alignment horizontal="center" vertical="center" wrapText="1"/>
      <protection locked="0"/>
    </xf>
    <xf numFmtId="0" fontId="44" fillId="20" borderId="109" xfId="215" applyFont="1" applyFill="1" applyBorder="1" applyAlignment="1" applyProtection="1">
      <alignment horizontal="center" vertical="center"/>
      <protection locked="0"/>
    </xf>
    <xf numFmtId="0" fontId="44" fillId="20" borderId="110" xfId="215" applyFont="1" applyFill="1" applyBorder="1" applyAlignment="1" applyProtection="1">
      <alignment horizontal="center" vertical="center"/>
      <protection locked="0"/>
    </xf>
    <xf numFmtId="0" fontId="46" fillId="8" borderId="111" xfId="215" applyFont="1" applyFill="1" applyBorder="1" applyAlignment="1" applyProtection="1">
      <alignment horizontal="center" vertical="center" wrapText="1"/>
      <protection locked="0"/>
    </xf>
    <xf numFmtId="0" fontId="46" fillId="8" borderId="112" xfId="215" applyFont="1" applyFill="1" applyBorder="1" applyAlignment="1" applyProtection="1">
      <alignment horizontal="center" vertical="center" wrapText="1"/>
      <protection locked="0"/>
    </xf>
    <xf numFmtId="0" fontId="46" fillId="8" borderId="113" xfId="215" applyFont="1" applyFill="1" applyBorder="1" applyAlignment="1" applyProtection="1">
      <alignment horizontal="center" vertical="center" wrapText="1"/>
      <protection locked="0"/>
    </xf>
    <xf numFmtId="14" fontId="45" fillId="8" borderId="110" xfId="215" applyNumberFormat="1" applyFont="1" applyFill="1" applyBorder="1" applyAlignment="1" applyProtection="1">
      <alignment horizontal="center" vertical="center" wrapText="1"/>
      <protection locked="0"/>
    </xf>
    <xf numFmtId="14" fontId="45" fillId="8" borderId="114" xfId="215" applyNumberFormat="1" applyFont="1" applyFill="1" applyBorder="1" applyAlignment="1" applyProtection="1">
      <alignment horizontal="center" vertical="center" wrapText="1"/>
      <protection locked="0"/>
    </xf>
    <xf numFmtId="0" fontId="45" fillId="8" borderId="113" xfId="215" applyFont="1" applyFill="1" applyBorder="1" applyAlignment="1" applyProtection="1">
      <alignment horizontal="center" vertical="center" wrapText="1"/>
      <protection locked="0"/>
    </xf>
    <xf numFmtId="0" fontId="132" fillId="17" borderId="6" xfId="0" applyFont="1" applyFill="1" applyBorder="1" applyAlignment="1">
      <alignment wrapText="1"/>
    </xf>
    <xf numFmtId="0" fontId="132" fillId="17" borderId="2" xfId="0" applyFont="1" applyFill="1" applyBorder="1" applyAlignment="1">
      <alignment wrapText="1"/>
    </xf>
    <xf numFmtId="0" fontId="132" fillId="17" borderId="6" xfId="0" applyFont="1" applyFill="1" applyBorder="1" applyAlignment="1">
      <alignment horizontal="center" vertical="center" wrapText="1"/>
    </xf>
    <xf numFmtId="0" fontId="132" fillId="17" borderId="2" xfId="0" applyFont="1" applyFill="1" applyBorder="1" applyAlignment="1">
      <alignment horizontal="center" vertical="center" wrapText="1"/>
    </xf>
    <xf numFmtId="0" fontId="132" fillId="58" borderId="6" xfId="0" applyFont="1" applyFill="1" applyBorder="1" applyAlignment="1">
      <alignment wrapText="1"/>
    </xf>
    <xf numFmtId="0" fontId="132" fillId="58" borderId="2" xfId="0" applyFont="1" applyFill="1" applyBorder="1" applyAlignment="1">
      <alignment wrapText="1"/>
    </xf>
    <xf numFmtId="0" fontId="132" fillId="48" borderId="6" xfId="0" applyFont="1" applyFill="1" applyBorder="1" applyAlignment="1">
      <alignment horizontal="center" vertical="center"/>
    </xf>
    <xf numFmtId="0" fontId="132" fillId="48" borderId="2" xfId="0" applyFont="1" applyFill="1" applyBorder="1" applyAlignment="1">
      <alignment horizontal="center" vertical="center"/>
    </xf>
    <xf numFmtId="0" fontId="132" fillId="47" borderId="6" xfId="0" applyFont="1" applyFill="1" applyBorder="1" applyAlignment="1">
      <alignment horizontal="center" vertical="center"/>
    </xf>
    <xf numFmtId="0" fontId="132" fillId="47" borderId="2" xfId="0" applyFont="1" applyFill="1" applyBorder="1" applyAlignment="1">
      <alignment horizontal="center" vertical="center"/>
    </xf>
    <xf numFmtId="0" fontId="133" fillId="17" borderId="97" xfId="0" applyFont="1" applyFill="1" applyBorder="1" applyAlignment="1">
      <alignment wrapText="1"/>
    </xf>
    <xf numFmtId="0" fontId="133" fillId="17" borderId="27" xfId="0" applyFont="1" applyFill="1" applyBorder="1" applyAlignment="1">
      <alignment wrapText="1"/>
    </xf>
    <xf numFmtId="0" fontId="133" fillId="17" borderId="41" xfId="0" applyFont="1" applyFill="1" applyBorder="1" applyAlignment="1">
      <alignment wrapText="1"/>
    </xf>
    <xf numFmtId="0" fontId="133" fillId="17" borderId="135" xfId="0" applyFont="1" applyFill="1" applyBorder="1" applyAlignment="1">
      <alignment wrapText="1"/>
    </xf>
    <xf numFmtId="0" fontId="133" fillId="17" borderId="0" xfId="0" applyFont="1" applyFill="1" applyAlignment="1">
      <alignment wrapText="1"/>
    </xf>
    <xf numFmtId="0" fontId="133" fillId="17" borderId="42" xfId="0" applyFont="1" applyFill="1" applyBorder="1" applyAlignment="1">
      <alignment wrapText="1"/>
    </xf>
    <xf numFmtId="0" fontId="133" fillId="17" borderId="116" xfId="0" applyFont="1" applyFill="1" applyBorder="1" applyAlignment="1">
      <alignment wrapText="1"/>
    </xf>
    <xf numFmtId="0" fontId="133" fillId="17" borderId="59" xfId="0" applyFont="1" applyFill="1" applyBorder="1" applyAlignment="1">
      <alignment wrapText="1"/>
    </xf>
    <xf numFmtId="0" fontId="133" fillId="17" borderId="7" xfId="0" applyFont="1" applyFill="1" applyBorder="1" applyAlignment="1">
      <alignment wrapText="1"/>
    </xf>
    <xf numFmtId="0" fontId="132" fillId="17" borderId="94" xfId="0" applyFont="1" applyFill="1" applyBorder="1" applyAlignment="1">
      <alignment horizontal="center" wrapText="1"/>
    </xf>
    <xf numFmtId="0" fontId="132" fillId="17" borderId="6" xfId="0" applyFont="1" applyFill="1" applyBorder="1" applyAlignment="1">
      <alignment horizontal="center" wrapText="1"/>
    </xf>
    <xf numFmtId="0" fontId="132" fillId="17" borderId="2" xfId="0" applyFont="1" applyFill="1" applyBorder="1" applyAlignment="1">
      <alignment horizontal="center" wrapText="1"/>
    </xf>
    <xf numFmtId="0" fontId="131" fillId="17" borderId="94" xfId="0" applyFont="1" applyFill="1" applyBorder="1" applyAlignment="1">
      <alignment wrapText="1"/>
    </xf>
    <xf numFmtId="0" fontId="131" fillId="17" borderId="2" xfId="0" applyFont="1" applyFill="1" applyBorder="1" applyAlignment="1">
      <alignment wrapText="1"/>
    </xf>
    <xf numFmtId="0" fontId="131" fillId="17" borderId="6" xfId="0" applyFont="1" applyFill="1" applyBorder="1" applyAlignment="1">
      <alignment wrapText="1"/>
    </xf>
    <xf numFmtId="0" fontId="131" fillId="58" borderId="94" xfId="0" applyFont="1" applyFill="1" applyBorder="1"/>
    <xf numFmtId="0" fontId="131" fillId="58" borderId="2" xfId="0" applyFont="1" applyFill="1" applyBorder="1"/>
    <xf numFmtId="0" fontId="131" fillId="58" borderId="6" xfId="0" applyFont="1" applyFill="1" applyBorder="1"/>
    <xf numFmtId="0" fontId="131" fillId="17" borderId="6" xfId="0" applyFont="1" applyFill="1" applyBorder="1" applyAlignment="1">
      <alignment horizontal="center" wrapText="1"/>
    </xf>
    <xf numFmtId="0" fontId="131" fillId="17" borderId="2" xfId="0" applyFont="1" applyFill="1" applyBorder="1" applyAlignment="1">
      <alignment horizontal="center" wrapText="1"/>
    </xf>
    <xf numFmtId="0" fontId="132" fillId="58" borderId="6" xfId="0" applyFont="1" applyFill="1" applyBorder="1"/>
    <xf numFmtId="0" fontId="132" fillId="58" borderId="2" xfId="0" applyFont="1" applyFill="1" applyBorder="1"/>
    <xf numFmtId="0" fontId="131" fillId="17" borderId="6" xfId="0" applyFont="1" applyFill="1" applyBorder="1" applyAlignment="1">
      <alignment horizontal="center" vertical="center" wrapText="1"/>
    </xf>
    <xf numFmtId="0" fontId="131" fillId="17" borderId="2" xfId="0" applyFont="1" applyFill="1" applyBorder="1" applyAlignment="1">
      <alignment horizontal="center" vertical="center" wrapText="1"/>
    </xf>
    <xf numFmtId="0" fontId="133" fillId="51" borderId="60" xfId="0" applyFont="1" applyFill="1" applyBorder="1" applyAlignment="1">
      <alignment horizontal="center" vertical="center"/>
    </xf>
    <xf numFmtId="0" fontId="133" fillId="51" borderId="130" xfId="0" applyFont="1" applyFill="1" applyBorder="1" applyAlignment="1">
      <alignment horizontal="center" vertical="center"/>
    </xf>
    <xf numFmtId="0" fontId="131" fillId="46" borderId="94" xfId="0" applyFont="1" applyFill="1" applyBorder="1" applyAlignment="1">
      <alignment horizontal="center" vertical="center"/>
    </xf>
    <xf numFmtId="0" fontId="131" fillId="46" borderId="6" xfId="0" applyFont="1" applyFill="1" applyBorder="1" applyAlignment="1">
      <alignment horizontal="center" vertical="center"/>
    </xf>
    <xf numFmtId="0" fontId="131" fillId="46" borderId="2" xfId="0" applyFont="1" applyFill="1" applyBorder="1" applyAlignment="1">
      <alignment horizontal="center" vertical="center"/>
    </xf>
    <xf numFmtId="0" fontId="116" fillId="0" borderId="4" xfId="0" applyFont="1" applyBorder="1" applyAlignment="1">
      <alignment vertical="center" wrapText="1"/>
    </xf>
    <xf numFmtId="0" fontId="116" fillId="0" borderId="5" xfId="0" applyFont="1" applyBorder="1" applyAlignment="1">
      <alignment vertical="center" wrapText="1"/>
    </xf>
    <xf numFmtId="0" fontId="114" fillId="0" borderId="4" xfId="0" applyFont="1" applyBorder="1" applyAlignment="1">
      <alignment vertical="center" wrapText="1"/>
    </xf>
    <xf numFmtId="0" fontId="114" fillId="0" borderId="5" xfId="0" applyFont="1" applyBorder="1" applyAlignment="1">
      <alignment vertical="center" wrapText="1"/>
    </xf>
    <xf numFmtId="0" fontId="116" fillId="0" borderId="4" xfId="0" applyFont="1" applyBorder="1" applyAlignment="1">
      <alignment horizontal="center" vertical="center" wrapText="1"/>
    </xf>
    <xf numFmtId="0" fontId="116" fillId="0" borderId="5" xfId="0" applyFont="1" applyBorder="1" applyAlignment="1">
      <alignment horizontal="center" vertical="center" wrapText="1"/>
    </xf>
    <xf numFmtId="14" fontId="116" fillId="0" borderId="19" xfId="0" applyNumberFormat="1" applyFont="1" applyBorder="1" applyAlignment="1">
      <alignment horizontal="center" vertical="center" wrapText="1"/>
    </xf>
    <xf numFmtId="14" fontId="116" fillId="0" borderId="5" xfId="0" applyNumberFormat="1" applyFont="1" applyBorder="1" applyAlignment="1">
      <alignment horizontal="center" vertical="center" wrapText="1"/>
    </xf>
    <xf numFmtId="0" fontId="132" fillId="0" borderId="19" xfId="0" applyFont="1" applyBorder="1" applyAlignment="1">
      <alignment horizontal="center" vertical="center"/>
    </xf>
    <xf numFmtId="0" fontId="132" fillId="0" borderId="4" xfId="0" applyFont="1" applyBorder="1" applyAlignment="1">
      <alignment horizontal="center" vertical="center"/>
    </xf>
    <xf numFmtId="14" fontId="115" fillId="0" borderId="4" xfId="0" applyNumberFormat="1" applyFont="1" applyBorder="1" applyAlignment="1">
      <alignment horizontal="center" vertical="center" wrapText="1"/>
    </xf>
    <xf numFmtId="0" fontId="115" fillId="0" borderId="4" xfId="0" applyFont="1" applyBorder="1" applyAlignment="1">
      <alignment horizontal="center" vertical="center" wrapText="1"/>
    </xf>
    <xf numFmtId="2" fontId="132" fillId="60" borderId="19" xfId="0" applyNumberFormat="1" applyFont="1" applyFill="1" applyBorder="1" applyAlignment="1">
      <alignment horizontal="center" vertical="center"/>
    </xf>
    <xf numFmtId="2" fontId="132" fillId="60" borderId="4" xfId="0" applyNumberFormat="1" applyFont="1" applyFill="1" applyBorder="1" applyAlignment="1">
      <alignment horizontal="center" vertical="center"/>
    </xf>
    <xf numFmtId="0" fontId="132" fillId="61" borderId="19" xfId="0" applyFont="1" applyFill="1" applyBorder="1" applyAlignment="1">
      <alignment horizontal="center" vertical="center"/>
    </xf>
    <xf numFmtId="0" fontId="132" fillId="61" borderId="4" xfId="0" applyFont="1" applyFill="1" applyBorder="1" applyAlignment="1">
      <alignment horizontal="center" vertical="center"/>
    </xf>
    <xf numFmtId="0" fontId="135" fillId="0" borderId="4" xfId="0" applyFont="1" applyBorder="1" applyAlignment="1">
      <alignment horizontal="center" vertical="center" wrapText="1"/>
    </xf>
    <xf numFmtId="0" fontId="135" fillId="0" borderId="46" xfId="0" applyFont="1" applyBorder="1" applyAlignment="1">
      <alignment horizontal="center" vertical="center" wrapText="1"/>
    </xf>
    <xf numFmtId="9" fontId="135" fillId="62" borderId="19" xfId="0" applyNumberFormat="1" applyFont="1" applyFill="1" applyBorder="1" applyAlignment="1">
      <alignment horizontal="center" vertical="center"/>
    </xf>
    <xf numFmtId="0" fontId="135" fillId="62" borderId="4" xfId="0" applyFont="1" applyFill="1" applyBorder="1" applyAlignment="1">
      <alignment horizontal="center" vertical="center"/>
    </xf>
    <xf numFmtId="9" fontId="135" fillId="0" borderId="4" xfId="0" applyNumberFormat="1" applyFont="1" applyBorder="1" applyAlignment="1">
      <alignment horizontal="center" vertical="center"/>
    </xf>
    <xf numFmtId="0" fontId="135" fillId="0" borderId="46" xfId="0" applyFont="1" applyBorder="1" applyAlignment="1">
      <alignment horizontal="center" vertical="center"/>
    </xf>
    <xf numFmtId="0" fontId="132" fillId="63" borderId="19" xfId="0" applyFont="1" applyFill="1" applyBorder="1" applyAlignment="1">
      <alignment horizontal="center" vertical="center"/>
    </xf>
    <xf numFmtId="0" fontId="132" fillId="63" borderId="4" xfId="0" applyFont="1" applyFill="1" applyBorder="1" applyAlignment="1">
      <alignment horizontal="center" vertical="center"/>
    </xf>
    <xf numFmtId="9" fontId="132" fillId="64" borderId="19" xfId="0" applyNumberFormat="1" applyFont="1" applyFill="1" applyBorder="1" applyAlignment="1">
      <alignment horizontal="center" vertical="center"/>
    </xf>
    <xf numFmtId="0" fontId="132" fillId="64" borderId="4" xfId="0" applyFont="1" applyFill="1" applyBorder="1" applyAlignment="1">
      <alignment horizontal="center" vertical="center"/>
    </xf>
    <xf numFmtId="0" fontId="115" fillId="0" borderId="46" xfId="0" applyFont="1" applyBorder="1" applyAlignment="1">
      <alignment horizontal="center" vertical="center" wrapText="1"/>
    </xf>
    <xf numFmtId="9" fontId="135" fillId="64" borderId="19" xfId="0" applyNumberFormat="1" applyFont="1" applyFill="1" applyBorder="1" applyAlignment="1">
      <alignment horizontal="center" vertical="center"/>
    </xf>
    <xf numFmtId="0" fontId="135" fillId="64" borderId="4" xfId="0" applyFont="1" applyFill="1" applyBorder="1" applyAlignment="1">
      <alignment horizontal="center" vertical="center"/>
    </xf>
    <xf numFmtId="0" fontId="135" fillId="0" borderId="4" xfId="0" applyFont="1" applyBorder="1" applyAlignment="1">
      <alignment horizontal="center" vertical="center"/>
    </xf>
    <xf numFmtId="0" fontId="59" fillId="0" borderId="20" xfId="0" applyFont="1" applyBorder="1" applyAlignment="1">
      <alignment horizontal="center" vertical="center" wrapText="1"/>
    </xf>
    <xf numFmtId="0" fontId="81" fillId="0" borderId="20" xfId="4" applyFont="1" applyBorder="1" applyAlignment="1">
      <alignment horizontal="center" vertical="center"/>
    </xf>
    <xf numFmtId="0" fontId="59" fillId="0" borderId="20" xfId="183" applyFont="1" applyBorder="1" applyAlignment="1">
      <alignment horizontal="center" vertical="center" wrapText="1"/>
    </xf>
    <xf numFmtId="0" fontId="59" fillId="0" borderId="20" xfId="4" applyFont="1" applyBorder="1" applyAlignment="1" applyProtection="1">
      <alignment horizontal="center" vertical="center" wrapText="1"/>
      <protection locked="0"/>
    </xf>
    <xf numFmtId="0" fontId="54" fillId="0" borderId="20" xfId="188" applyFont="1" applyBorder="1" applyAlignment="1">
      <alignment horizontal="center" vertical="center"/>
    </xf>
    <xf numFmtId="0" fontId="54" fillId="19" borderId="20" xfId="188" applyFont="1" applyFill="1" applyBorder="1" applyAlignment="1">
      <alignment horizontal="center" vertical="center"/>
    </xf>
    <xf numFmtId="0" fontId="59" fillId="0" borderId="92" xfId="0" applyFont="1" applyBorder="1" applyAlignment="1">
      <alignment horizontal="center" vertical="center" wrapText="1"/>
    </xf>
    <xf numFmtId="0" fontId="59" fillId="0" borderId="12" xfId="0" applyFont="1" applyBorder="1" applyAlignment="1">
      <alignment horizontal="center" vertical="center" wrapText="1"/>
    </xf>
    <xf numFmtId="0" fontId="59" fillId="8" borderId="20" xfId="0" applyFont="1" applyFill="1" applyBorder="1" applyAlignment="1">
      <alignment horizontal="center" vertical="center" wrapText="1"/>
    </xf>
    <xf numFmtId="0" fontId="51" fillId="0" borderId="20" xfId="0" applyFont="1" applyBorder="1" applyAlignment="1">
      <alignment horizontal="center" vertical="center"/>
    </xf>
    <xf numFmtId="0" fontId="59" fillId="0" borderId="20" xfId="158" applyFont="1" applyBorder="1" applyAlignment="1">
      <alignment horizontal="center" vertical="center" wrapText="1"/>
    </xf>
    <xf numFmtId="0" fontId="65" fillId="27" borderId="75" xfId="0" applyFont="1" applyFill="1" applyBorder="1" applyAlignment="1">
      <alignment horizontal="center"/>
    </xf>
    <xf numFmtId="0" fontId="65" fillId="27" borderId="16" xfId="0" applyFont="1" applyFill="1" applyBorder="1" applyAlignment="1">
      <alignment horizontal="center"/>
    </xf>
    <xf numFmtId="0" fontId="65" fillId="27" borderId="25" xfId="0" applyFont="1" applyFill="1" applyBorder="1" applyAlignment="1">
      <alignment horizontal="center"/>
    </xf>
    <xf numFmtId="0" fontId="64" fillId="26" borderId="55" xfId="0" applyFont="1" applyFill="1" applyBorder="1" applyAlignment="1">
      <alignment horizontal="center" vertical="center" wrapText="1"/>
    </xf>
    <xf numFmtId="0" fontId="64" fillId="26" borderId="56" xfId="0" applyFont="1" applyFill="1" applyBorder="1" applyAlignment="1">
      <alignment horizontal="center" vertical="center" wrapText="1"/>
    </xf>
    <xf numFmtId="0" fontId="64" fillId="26" borderId="58" xfId="0" applyFont="1" applyFill="1" applyBorder="1" applyAlignment="1">
      <alignment horizontal="center" vertical="center" wrapText="1"/>
    </xf>
    <xf numFmtId="0" fontId="65" fillId="28" borderId="141" xfId="0" applyFont="1" applyFill="1" applyBorder="1" applyAlignment="1">
      <alignment horizontal="center"/>
    </xf>
    <xf numFmtId="0" fontId="65" fillId="28" borderId="75" xfId="0" applyFont="1" applyFill="1" applyBorder="1" applyAlignment="1">
      <alignment horizontal="center"/>
    </xf>
    <xf numFmtId="0" fontId="65" fillId="28" borderId="16" xfId="0" applyFont="1" applyFill="1" applyBorder="1" applyAlignment="1">
      <alignment horizontal="center"/>
    </xf>
    <xf numFmtId="0" fontId="65" fillId="28" borderId="146" xfId="0" applyFont="1" applyFill="1" applyBorder="1" applyAlignment="1">
      <alignment horizontal="center"/>
    </xf>
    <xf numFmtId="0" fontId="45" fillId="52" borderId="112" xfId="0" applyFont="1" applyFill="1" applyBorder="1" applyAlignment="1">
      <alignment vertical="center" wrapText="1"/>
    </xf>
    <xf numFmtId="0" fontId="45" fillId="52" borderId="137" xfId="0" applyFont="1" applyFill="1" applyBorder="1" applyAlignment="1">
      <alignment vertical="center" wrapText="1"/>
    </xf>
    <xf numFmtId="0" fontId="45" fillId="26" borderId="112" xfId="0" applyFont="1" applyFill="1" applyBorder="1" applyAlignment="1">
      <alignment vertical="center" wrapText="1"/>
    </xf>
    <xf numFmtId="0" fontId="45" fillId="26" borderId="138" xfId="0" applyFont="1" applyFill="1" applyBorder="1" applyAlignment="1">
      <alignment vertical="center" wrapText="1"/>
    </xf>
    <xf numFmtId="0" fontId="64" fillId="26" borderId="72" xfId="0" applyFont="1" applyFill="1" applyBorder="1" applyAlignment="1">
      <alignment horizontal="center" vertical="center" wrapText="1"/>
    </xf>
    <xf numFmtId="0" fontId="64" fillId="26" borderId="76" xfId="0" applyFont="1" applyFill="1" applyBorder="1" applyAlignment="1">
      <alignment horizontal="center" vertical="center" wrapText="1"/>
    </xf>
    <xf numFmtId="0" fontId="64" fillId="26" borderId="142" xfId="0" applyFont="1" applyFill="1" applyBorder="1" applyAlignment="1">
      <alignment horizontal="center" vertical="center" wrapText="1"/>
    </xf>
    <xf numFmtId="0" fontId="45" fillId="26" borderId="72" xfId="0" applyFont="1" applyFill="1" applyBorder="1" applyAlignment="1">
      <alignment horizontal="center" wrapText="1"/>
    </xf>
    <xf numFmtId="0" fontId="45" fillId="26" borderId="76" xfId="0" applyFont="1" applyFill="1" applyBorder="1" applyAlignment="1">
      <alignment horizontal="center" wrapText="1"/>
    </xf>
    <xf numFmtId="0" fontId="44" fillId="52" borderId="145" xfId="0" applyFont="1" applyFill="1" applyBorder="1" applyAlignment="1">
      <alignment vertical="center"/>
    </xf>
    <xf numFmtId="0" fontId="44" fillId="52" borderId="112" xfId="0" applyFont="1" applyFill="1" applyBorder="1" applyAlignment="1">
      <alignment vertical="center"/>
    </xf>
    <xf numFmtId="0" fontId="44" fillId="52" borderId="113" xfId="0" applyFont="1" applyFill="1" applyBorder="1" applyAlignment="1">
      <alignment vertical="center"/>
    </xf>
    <xf numFmtId="0" fontId="46" fillId="26" borderId="112" xfId="0" applyFont="1" applyFill="1" applyBorder="1" applyAlignment="1">
      <alignment vertical="center" wrapText="1"/>
    </xf>
    <xf numFmtId="0" fontId="46" fillId="26" borderId="137" xfId="0" applyFont="1" applyFill="1" applyBorder="1" applyAlignment="1">
      <alignment vertical="center" wrapText="1"/>
    </xf>
    <xf numFmtId="14" fontId="45" fillId="26" borderId="111" xfId="0" applyNumberFormat="1" applyFont="1" applyFill="1" applyBorder="1" applyAlignment="1">
      <alignment horizontal="left" vertical="center" wrapText="1"/>
    </xf>
    <xf numFmtId="14" fontId="45" fillId="26" borderId="112" xfId="0" applyNumberFormat="1" applyFont="1" applyFill="1" applyBorder="1" applyAlignment="1">
      <alignment horizontal="left" vertical="center" wrapText="1"/>
    </xf>
    <xf numFmtId="14" fontId="45" fillId="26" borderId="113" xfId="0" applyNumberFormat="1" applyFont="1" applyFill="1" applyBorder="1" applyAlignment="1">
      <alignment horizontal="left" vertical="center" wrapText="1"/>
    </xf>
    <xf numFmtId="0" fontId="45" fillId="26" borderId="145" xfId="0" applyFont="1" applyFill="1" applyBorder="1" applyAlignment="1">
      <alignment vertical="center" wrapText="1"/>
    </xf>
    <xf numFmtId="0" fontId="45" fillId="26" borderId="137" xfId="0" applyFont="1" applyFill="1" applyBorder="1" applyAlignment="1">
      <alignment vertical="center" wrapText="1"/>
    </xf>
    <xf numFmtId="0" fontId="44" fillId="52" borderId="143" xfId="0" applyFont="1" applyFill="1" applyBorder="1" applyAlignment="1">
      <alignment vertical="center"/>
    </xf>
    <xf numFmtId="0" fontId="44" fillId="52" borderId="6" xfId="0" applyFont="1" applyFill="1" applyBorder="1" applyAlignment="1">
      <alignment vertical="center"/>
    </xf>
    <xf numFmtId="0" fontId="44" fillId="52" borderId="2" xfId="0" applyFont="1" applyFill="1" applyBorder="1" applyAlignment="1">
      <alignment vertical="center"/>
    </xf>
    <xf numFmtId="0" fontId="46" fillId="26" borderId="6" xfId="0" applyFont="1" applyFill="1" applyBorder="1" applyAlignment="1">
      <alignment vertical="center" wrapText="1"/>
    </xf>
    <xf numFmtId="0" fontId="46" fillId="26" borderId="136" xfId="0" applyFont="1" applyFill="1" applyBorder="1" applyAlignment="1">
      <alignment vertical="center" wrapText="1"/>
    </xf>
    <xf numFmtId="0" fontId="45" fillId="26" borderId="6" xfId="0" applyFont="1" applyFill="1" applyBorder="1" applyAlignment="1">
      <alignment vertical="center" wrapText="1"/>
    </xf>
    <xf numFmtId="0" fontId="45" fillId="26" borderId="2" xfId="0" applyFont="1" applyFill="1" applyBorder="1" applyAlignment="1">
      <alignment vertical="center" wrapText="1"/>
    </xf>
    <xf numFmtId="0" fontId="45" fillId="26" borderId="143" xfId="0" applyFont="1" applyFill="1" applyBorder="1" applyAlignment="1">
      <alignment vertical="center" wrapText="1"/>
    </xf>
    <xf numFmtId="0" fontId="45" fillId="26" borderId="154" xfId="0" applyFont="1" applyFill="1" applyBorder="1" applyAlignment="1">
      <alignment vertical="center" wrapText="1"/>
    </xf>
    <xf numFmtId="0" fontId="45" fillId="26" borderId="105" xfId="0" applyFont="1" applyFill="1" applyBorder="1" applyAlignment="1">
      <alignment vertical="center" wrapText="1"/>
    </xf>
    <xf numFmtId="0" fontId="45" fillId="26" borderId="134" xfId="0" applyFont="1" applyFill="1" applyBorder="1" applyAlignment="1">
      <alignment vertical="center" wrapText="1"/>
    </xf>
    <xf numFmtId="0" fontId="45" fillId="26" borderId="59" xfId="0" applyFont="1" applyFill="1" applyBorder="1" applyAlignment="1">
      <alignment vertical="center" wrapText="1"/>
    </xf>
    <xf numFmtId="0" fontId="45" fillId="26" borderId="139" xfId="0" applyFont="1" applyFill="1" applyBorder="1" applyAlignment="1">
      <alignment vertical="center" wrapText="1"/>
    </xf>
    <xf numFmtId="0" fontId="45" fillId="26" borderId="7" xfId="0" applyFont="1" applyFill="1" applyBorder="1" applyAlignment="1">
      <alignment vertical="center" wrapText="1"/>
    </xf>
    <xf numFmtId="0" fontId="45" fillId="26" borderId="6" xfId="0" applyFont="1" applyFill="1" applyBorder="1" applyAlignment="1">
      <alignment wrapText="1"/>
    </xf>
    <xf numFmtId="0" fontId="45" fillId="26" borderId="95" xfId="0" applyFont="1" applyFill="1" applyBorder="1" applyAlignment="1">
      <alignment wrapText="1"/>
    </xf>
    <xf numFmtId="0" fontId="45" fillId="26" borderId="96" xfId="0" applyFont="1" applyFill="1" applyBorder="1" applyAlignment="1">
      <alignment wrapText="1"/>
    </xf>
    <xf numFmtId="0" fontId="64" fillId="26" borderId="97" xfId="0" applyFont="1" applyFill="1" applyBorder="1" applyAlignment="1">
      <alignment wrapText="1"/>
    </xf>
    <xf numFmtId="0" fontId="64" fillId="26" borderId="27" xfId="0" applyFont="1" applyFill="1" applyBorder="1" applyAlignment="1">
      <alignment wrapText="1"/>
    </xf>
    <xf numFmtId="0" fontId="64" fillId="26" borderId="26" xfId="0" applyFont="1" applyFill="1" applyBorder="1" applyAlignment="1">
      <alignment wrapText="1"/>
    </xf>
    <xf numFmtId="0" fontId="64" fillId="26" borderId="163" xfId="0" applyFont="1" applyFill="1" applyBorder="1" applyAlignment="1">
      <alignment wrapText="1"/>
    </xf>
    <xf numFmtId="0" fontId="64" fillId="26" borderId="16" xfId="0" applyFont="1" applyFill="1" applyBorder="1" applyAlignment="1">
      <alignment wrapText="1"/>
    </xf>
    <xf numFmtId="0" fontId="64" fillId="26" borderId="146" xfId="0" applyFont="1" applyFill="1" applyBorder="1" applyAlignment="1">
      <alignment wrapText="1"/>
    </xf>
    <xf numFmtId="0" fontId="45" fillId="26" borderId="102" xfId="0" applyFont="1" applyFill="1" applyBorder="1" applyAlignment="1">
      <alignment wrapText="1"/>
    </xf>
    <xf numFmtId="0" fontId="45" fillId="26" borderId="105" xfId="0" applyFont="1" applyFill="1" applyBorder="1" applyAlignment="1">
      <alignment wrapText="1"/>
    </xf>
    <xf numFmtId="0" fontId="45" fillId="26" borderId="134" xfId="0" applyFont="1" applyFill="1" applyBorder="1" applyAlignment="1">
      <alignment wrapText="1"/>
    </xf>
    <xf numFmtId="0" fontId="45" fillId="26" borderId="103" xfId="0" applyFont="1" applyFill="1" applyBorder="1" applyAlignment="1">
      <alignment wrapText="1"/>
    </xf>
    <xf numFmtId="0" fontId="45" fillId="26" borderId="164" xfId="0" applyFont="1" applyFill="1" applyBorder="1" applyAlignment="1">
      <alignment wrapText="1"/>
    </xf>
    <xf numFmtId="0" fontId="139" fillId="26" borderId="15" xfId="0" applyFont="1" applyFill="1" applyBorder="1" applyAlignment="1">
      <alignment wrapText="1"/>
    </xf>
    <xf numFmtId="0" fontId="139" fillId="26" borderId="16" xfId="0" applyFont="1" applyFill="1" applyBorder="1" applyAlignment="1">
      <alignment wrapText="1"/>
    </xf>
    <xf numFmtId="0" fontId="139" fillId="26" borderId="146" xfId="0" applyFont="1" applyFill="1" applyBorder="1" applyAlignment="1">
      <alignment wrapText="1"/>
    </xf>
    <xf numFmtId="0" fontId="139" fillId="26" borderId="8" xfId="0" applyFont="1" applyFill="1" applyBorder="1" applyAlignment="1">
      <alignment wrapText="1"/>
    </xf>
    <xf numFmtId="0" fontId="139" fillId="26" borderId="0" xfId="0" applyFont="1" applyFill="1" applyAlignment="1">
      <alignment wrapText="1"/>
    </xf>
    <xf numFmtId="0" fontId="139" fillId="26" borderId="140" xfId="0" applyFont="1" applyFill="1" applyBorder="1" applyAlignment="1">
      <alignment wrapText="1"/>
    </xf>
    <xf numFmtId="0" fontId="139" fillId="26" borderId="165" xfId="0" applyFont="1" applyFill="1" applyBorder="1" applyAlignment="1">
      <alignment wrapText="1"/>
    </xf>
    <xf numFmtId="0" fontId="139" fillId="26" borderId="130" xfId="0" applyFont="1" applyFill="1" applyBorder="1" applyAlignment="1">
      <alignment wrapText="1"/>
    </xf>
    <xf numFmtId="0" fontId="139" fillId="26" borderId="152" xfId="0" applyFont="1" applyFill="1" applyBorder="1" applyAlignment="1">
      <alignment wrapText="1"/>
    </xf>
    <xf numFmtId="0" fontId="44" fillId="52" borderId="166" xfId="0" applyFont="1" applyFill="1" applyBorder="1"/>
    <xf numFmtId="0" fontId="44" fillId="52" borderId="6" xfId="0" applyFont="1" applyFill="1" applyBorder="1"/>
    <xf numFmtId="0" fontId="44" fillId="52" borderId="2" xfId="0" applyFont="1" applyFill="1" applyBorder="1"/>
    <xf numFmtId="0" fontId="46" fillId="26" borderId="6" xfId="0" applyFont="1" applyFill="1" applyBorder="1" applyAlignment="1">
      <alignment wrapText="1"/>
    </xf>
    <xf numFmtId="0" fontId="46" fillId="26" borderId="136" xfId="0" applyFont="1" applyFill="1" applyBorder="1" applyAlignment="1">
      <alignment wrapText="1"/>
    </xf>
    <xf numFmtId="14" fontId="45" fillId="26" borderId="6" xfId="0" applyNumberFormat="1" applyFont="1" applyFill="1" applyBorder="1" applyAlignment="1">
      <alignment wrapText="1"/>
    </xf>
    <xf numFmtId="0" fontId="45" fillId="26" borderId="144" xfId="0" applyFont="1" applyFill="1" applyBorder="1" applyAlignment="1">
      <alignment wrapText="1"/>
    </xf>
    <xf numFmtId="0" fontId="45" fillId="52" borderId="112" xfId="0" applyFont="1" applyFill="1" applyBorder="1" applyAlignment="1">
      <alignment wrapText="1"/>
    </xf>
    <xf numFmtId="0" fontId="45" fillId="52" borderId="137" xfId="0" applyFont="1" applyFill="1" applyBorder="1" applyAlignment="1">
      <alignment wrapText="1"/>
    </xf>
    <xf numFmtId="0" fontId="45" fillId="26" borderId="112" xfId="0" applyFont="1" applyFill="1" applyBorder="1" applyAlignment="1">
      <alignment wrapText="1"/>
    </xf>
    <xf numFmtId="0" fontId="45" fillId="26" borderId="138" xfId="0" applyFont="1" applyFill="1" applyBorder="1" applyAlignment="1">
      <alignment wrapText="1"/>
    </xf>
    <xf numFmtId="0" fontId="83" fillId="0" borderId="0" xfId="0" applyFont="1"/>
    <xf numFmtId="0" fontId="44" fillId="52" borderId="167" xfId="0" applyFont="1" applyFill="1" applyBorder="1"/>
    <xf numFmtId="0" fontId="44" fillId="52" borderId="112" xfId="0" applyFont="1" applyFill="1" applyBorder="1"/>
    <xf numFmtId="0" fontId="44" fillId="52" borderId="113" xfId="0" applyFont="1" applyFill="1" applyBorder="1"/>
    <xf numFmtId="0" fontId="46" fillId="26" borderId="112" xfId="0" applyFont="1" applyFill="1" applyBorder="1" applyAlignment="1">
      <alignment wrapText="1"/>
    </xf>
    <xf numFmtId="0" fontId="46" fillId="26" borderId="137" xfId="0" applyFont="1" applyFill="1" applyBorder="1" applyAlignment="1">
      <alignment wrapText="1"/>
    </xf>
    <xf numFmtId="14" fontId="45" fillId="26" borderId="112" xfId="0" applyNumberFormat="1" applyFont="1" applyFill="1" applyBorder="1" applyAlignment="1">
      <alignment wrapText="1"/>
    </xf>
    <xf numFmtId="0" fontId="45" fillId="26" borderId="137" xfId="0" applyFont="1" applyFill="1" applyBorder="1" applyAlignment="1">
      <alignment wrapText="1"/>
    </xf>
    <xf numFmtId="0" fontId="49" fillId="25" borderId="94" xfId="4" applyFont="1" applyFill="1" applyBorder="1" applyAlignment="1">
      <alignment horizontal="center" vertical="center" wrapText="1"/>
    </xf>
    <xf numFmtId="0" fontId="49" fillId="25" borderId="2" xfId="4" applyFont="1" applyFill="1" applyBorder="1" applyAlignment="1">
      <alignment horizontal="center" vertical="center" wrapText="1"/>
    </xf>
    <xf numFmtId="0" fontId="124" fillId="8" borderId="56" xfId="0" applyFont="1" applyFill="1" applyBorder="1" applyAlignment="1">
      <alignment horizontal="center" vertical="center"/>
    </xf>
    <xf numFmtId="0" fontId="40" fillId="8" borderId="22" xfId="0" applyFont="1" applyFill="1" applyBorder="1" applyAlignment="1">
      <alignment horizontal="center" vertical="center" wrapText="1"/>
    </xf>
    <xf numFmtId="0" fontId="40" fillId="8" borderId="21" xfId="0" applyFont="1" applyFill="1" applyBorder="1" applyAlignment="1">
      <alignment horizontal="center" vertical="center" wrapText="1"/>
    </xf>
    <xf numFmtId="0" fontId="63" fillId="34" borderId="121" xfId="0" applyFont="1" applyFill="1" applyBorder="1" applyAlignment="1">
      <alignment horizontal="center" vertical="center" wrapText="1"/>
    </xf>
    <xf numFmtId="0" fontId="63" fillId="34" borderId="173" xfId="0" applyFont="1" applyFill="1" applyBorder="1" applyAlignment="1">
      <alignment horizontal="center" vertical="center" wrapText="1"/>
    </xf>
    <xf numFmtId="0" fontId="63" fillId="34" borderId="23" xfId="0" applyFont="1" applyFill="1" applyBorder="1" applyAlignment="1">
      <alignment horizontal="center" vertical="center" wrapText="1"/>
    </xf>
    <xf numFmtId="0" fontId="63" fillId="34" borderId="171" xfId="0" applyFont="1" applyFill="1" applyBorder="1" applyAlignment="1">
      <alignment horizontal="center" vertical="center" wrapText="1"/>
    </xf>
    <xf numFmtId="0" fontId="63" fillId="34" borderId="168" xfId="0" applyFont="1" applyFill="1" applyBorder="1" applyAlignment="1">
      <alignment horizontal="center" vertical="center" wrapText="1"/>
    </xf>
    <xf numFmtId="0" fontId="63" fillId="34" borderId="169" xfId="0" applyFont="1" applyFill="1" applyBorder="1" applyAlignment="1">
      <alignment horizontal="center" vertical="center" wrapText="1"/>
    </xf>
    <xf numFmtId="0" fontId="63" fillId="34" borderId="170" xfId="0" applyFont="1" applyFill="1" applyBorder="1" applyAlignment="1">
      <alignment horizontal="center" vertical="center" wrapText="1"/>
    </xf>
    <xf numFmtId="0" fontId="63" fillId="34" borderId="175" xfId="0" applyFont="1" applyFill="1" applyBorder="1" applyAlignment="1">
      <alignment horizontal="center" vertical="center" wrapText="1"/>
    </xf>
    <xf numFmtId="0" fontId="63" fillId="34" borderId="162" xfId="0" applyFont="1" applyFill="1" applyBorder="1" applyAlignment="1">
      <alignment horizontal="center" vertical="center" wrapText="1"/>
    </xf>
    <xf numFmtId="0" fontId="63" fillId="34" borderId="172" xfId="0" applyFont="1" applyFill="1" applyBorder="1" applyAlignment="1">
      <alignment horizontal="center" vertical="center" wrapText="1"/>
    </xf>
    <xf numFmtId="0" fontId="124" fillId="8" borderId="55" xfId="0" applyFont="1" applyFill="1" applyBorder="1" applyAlignment="1">
      <alignment horizontal="center" vertical="center" wrapText="1"/>
    </xf>
    <xf numFmtId="0" fontId="124" fillId="8" borderId="56" xfId="0" applyFont="1" applyFill="1" applyBorder="1" applyAlignment="1">
      <alignment horizontal="center" vertical="center" wrapText="1"/>
    </xf>
    <xf numFmtId="0" fontId="124" fillId="8" borderId="58" xfId="0" applyFont="1" applyFill="1" applyBorder="1" applyAlignment="1">
      <alignment horizontal="center" vertical="center" wrapText="1"/>
    </xf>
    <xf numFmtId="0" fontId="124" fillId="8" borderId="78" xfId="0" applyFont="1" applyFill="1" applyBorder="1" applyAlignment="1">
      <alignment horizontal="center" vertical="center"/>
    </xf>
    <xf numFmtId="0" fontId="124" fillId="8" borderId="0" xfId="0" applyFont="1" applyFill="1" applyAlignment="1">
      <alignment horizontal="center" vertical="center"/>
    </xf>
    <xf numFmtId="0" fontId="124" fillId="8" borderId="140" xfId="0" applyFont="1" applyFill="1" applyBorder="1" applyAlignment="1">
      <alignment horizontal="center" vertical="center"/>
    </xf>
    <xf numFmtId="0" fontId="38" fillId="34" borderId="22" xfId="0" applyFont="1" applyFill="1" applyBorder="1" applyAlignment="1">
      <alignment horizontal="center" vertical="center" wrapText="1"/>
    </xf>
    <xf numFmtId="0" fontId="38" fillId="34" borderId="26" xfId="0" applyFont="1" applyFill="1" applyBorder="1" applyAlignment="1">
      <alignment horizontal="center" vertical="center" wrapText="1"/>
    </xf>
    <xf numFmtId="0" fontId="38" fillId="34" borderId="21" xfId="0" applyFont="1" applyFill="1" applyBorder="1" applyAlignment="1">
      <alignment horizontal="center" vertical="center" wrapText="1"/>
    </xf>
    <xf numFmtId="0" fontId="63" fillId="34" borderId="73" xfId="0" applyFont="1" applyFill="1" applyBorder="1" applyAlignment="1">
      <alignment horizontal="center" vertical="center" wrapText="1"/>
    </xf>
    <xf numFmtId="0" fontId="63" fillId="34" borderId="174" xfId="0" applyFont="1" applyFill="1" applyBorder="1" applyAlignment="1">
      <alignment horizontal="center" vertical="center" wrapText="1"/>
    </xf>
    <xf numFmtId="0" fontId="38" fillId="34" borderId="23" xfId="0" applyFont="1" applyFill="1" applyBorder="1" applyAlignment="1">
      <alignment horizontal="center" vertical="center" wrapText="1"/>
    </xf>
    <xf numFmtId="0" fontId="38" fillId="34" borderId="12" xfId="0" applyFont="1" applyFill="1" applyBorder="1" applyAlignment="1">
      <alignment horizontal="center" vertical="center" wrapText="1"/>
    </xf>
    <xf numFmtId="0" fontId="38" fillId="34" borderId="168" xfId="0" applyFont="1" applyFill="1" applyBorder="1" applyAlignment="1">
      <alignment horizontal="center" vertical="center" wrapText="1"/>
    </xf>
    <xf numFmtId="0" fontId="38" fillId="34" borderId="169" xfId="0" applyFont="1" applyFill="1" applyBorder="1" applyAlignment="1">
      <alignment horizontal="center" vertical="center" wrapText="1"/>
    </xf>
    <xf numFmtId="0" fontId="0" fillId="34" borderId="23" xfId="0" applyFill="1" applyBorder="1" applyAlignment="1">
      <alignment horizontal="center" vertical="center" wrapText="1"/>
    </xf>
    <xf numFmtId="0" fontId="0" fillId="34" borderId="12" xfId="0" applyFill="1" applyBorder="1" applyAlignment="1">
      <alignment horizontal="center" vertical="center" wrapText="1"/>
    </xf>
    <xf numFmtId="9" fontId="51" fillId="14" borderId="71" xfId="0" applyNumberFormat="1" applyFont="1" applyFill="1" applyBorder="1" applyAlignment="1">
      <alignment horizontal="center" vertical="center" wrapText="1"/>
    </xf>
    <xf numFmtId="9" fontId="51" fillId="14" borderId="73" xfId="0" applyNumberFormat="1" applyFont="1" applyFill="1" applyBorder="1" applyAlignment="1">
      <alignment horizontal="center" vertical="center" wrapText="1"/>
    </xf>
    <xf numFmtId="0" fontId="51" fillId="6" borderId="76" xfId="0" applyFont="1" applyFill="1" applyBorder="1" applyAlignment="1">
      <alignment horizontal="center" vertical="center" wrapText="1"/>
    </xf>
    <xf numFmtId="0" fontId="51" fillId="6" borderId="16" xfId="0" applyFont="1" applyFill="1" applyBorder="1" applyAlignment="1">
      <alignment horizontal="center" vertical="center" wrapText="1"/>
    </xf>
    <xf numFmtId="0" fontId="63" fillId="34" borderId="28" xfId="0" applyFont="1" applyFill="1" applyBorder="1" applyAlignment="1">
      <alignment horizontal="center" vertical="center" wrapText="1"/>
    </xf>
    <xf numFmtId="0" fontId="63" fillId="34" borderId="31" xfId="0" applyFont="1" applyFill="1" applyBorder="1" applyAlignment="1">
      <alignment horizontal="center" vertical="center" wrapText="1"/>
    </xf>
    <xf numFmtId="0" fontId="49" fillId="39" borderId="84" xfId="0" applyFont="1" applyFill="1" applyBorder="1" applyAlignment="1">
      <alignment horizontal="center" vertical="center"/>
    </xf>
    <xf numFmtId="0" fontId="49" fillId="39" borderId="87" xfId="0" applyFont="1" applyFill="1" applyBorder="1" applyAlignment="1">
      <alignment horizontal="center" vertical="center"/>
    </xf>
    <xf numFmtId="0" fontId="49" fillId="39" borderId="85" xfId="0" applyFont="1" applyFill="1" applyBorder="1" applyAlignment="1">
      <alignment horizontal="center" vertical="center" wrapText="1"/>
    </xf>
    <xf numFmtId="0" fontId="49" fillId="39" borderId="88" xfId="0" applyFont="1" applyFill="1" applyBorder="1" applyAlignment="1">
      <alignment horizontal="center" vertical="center" wrapText="1"/>
    </xf>
    <xf numFmtId="0" fontId="59" fillId="3" borderId="71" xfId="0" applyFont="1" applyFill="1" applyBorder="1" applyAlignment="1">
      <alignment horizontal="center" vertical="center" wrapText="1"/>
    </xf>
    <xf numFmtId="0" fontId="51" fillId="3" borderId="73" xfId="0" applyFont="1" applyFill="1" applyBorder="1" applyAlignment="1">
      <alignment horizontal="center" vertical="center" wrapText="1"/>
    </xf>
    <xf numFmtId="0" fontId="51" fillId="19" borderId="76" xfId="0" applyFont="1" applyFill="1" applyBorder="1" applyAlignment="1">
      <alignment horizontal="center" vertical="center" wrapText="1"/>
    </xf>
    <xf numFmtId="0" fontId="51" fillId="19" borderId="16" xfId="0" applyFont="1" applyFill="1" applyBorder="1" applyAlignment="1">
      <alignment horizontal="center" vertical="center" wrapText="1"/>
    </xf>
    <xf numFmtId="0" fontId="51" fillId="15" borderId="71" xfId="0" applyFont="1" applyFill="1" applyBorder="1" applyAlignment="1">
      <alignment horizontal="center" vertical="center" wrapText="1"/>
    </xf>
    <xf numFmtId="0" fontId="51" fillId="15" borderId="73" xfId="0" applyFont="1" applyFill="1" applyBorder="1" applyAlignment="1">
      <alignment horizontal="center" vertical="center" wrapText="1"/>
    </xf>
    <xf numFmtId="0" fontId="49" fillId="39" borderId="76" xfId="0" applyFont="1" applyFill="1" applyBorder="1" applyAlignment="1">
      <alignment horizontal="center" vertical="center" wrapText="1"/>
    </xf>
    <xf numFmtId="0" fontId="49" fillId="39" borderId="16" xfId="0" applyFont="1" applyFill="1" applyBorder="1" applyAlignment="1">
      <alignment horizontal="center" vertical="center" wrapText="1"/>
    </xf>
    <xf numFmtId="0" fontId="49" fillId="39" borderId="30" xfId="0" applyFont="1" applyFill="1" applyBorder="1" applyAlignment="1">
      <alignment horizontal="center" vertical="center" wrapText="1"/>
    </xf>
    <xf numFmtId="0" fontId="49" fillId="39" borderId="65" xfId="0" applyFont="1" applyFill="1" applyBorder="1" applyAlignment="1">
      <alignment horizontal="center" vertical="center" wrapText="1"/>
    </xf>
    <xf numFmtId="0" fontId="63" fillId="34" borderId="32" xfId="0" applyFont="1" applyFill="1" applyBorder="1" applyAlignment="1">
      <alignment horizontal="center" vertical="center" wrapText="1"/>
    </xf>
    <xf numFmtId="0" fontId="63" fillId="34" borderId="34" xfId="0" applyFont="1" applyFill="1" applyBorder="1" applyAlignment="1">
      <alignment horizontal="center" vertical="center" wrapText="1"/>
    </xf>
    <xf numFmtId="0" fontId="63" fillId="34" borderId="38" xfId="0" applyFont="1" applyFill="1" applyBorder="1" applyAlignment="1">
      <alignment horizontal="center" vertical="center" wrapText="1"/>
    </xf>
    <xf numFmtId="0" fontId="49" fillId="39" borderId="77" xfId="0" applyFont="1" applyFill="1" applyBorder="1" applyAlignment="1">
      <alignment horizontal="center" vertical="center" wrapText="1"/>
    </xf>
    <xf numFmtId="0" fontId="49" fillId="39" borderId="78" xfId="0" applyFont="1" applyFill="1" applyBorder="1" applyAlignment="1">
      <alignment horizontal="center" vertical="center" wrapText="1"/>
    </xf>
    <xf numFmtId="0" fontId="49" fillId="39" borderId="80" xfId="0" applyFont="1" applyFill="1" applyBorder="1" applyAlignment="1">
      <alignment horizontal="center" vertical="center" wrapText="1"/>
    </xf>
    <xf numFmtId="0" fontId="49" fillId="39" borderId="0" xfId="0" applyFont="1" applyFill="1" applyAlignment="1">
      <alignment horizontal="center" vertical="center" wrapText="1"/>
    </xf>
    <xf numFmtId="0" fontId="49" fillId="39" borderId="71" xfId="0" applyFont="1" applyFill="1" applyBorder="1" applyAlignment="1">
      <alignment horizontal="center" vertical="center" wrapText="1"/>
    </xf>
    <xf numFmtId="0" fontId="49" fillId="39" borderId="73" xfId="0" applyFont="1" applyFill="1" applyBorder="1" applyAlignment="1">
      <alignment horizontal="center" vertical="center" wrapText="1"/>
    </xf>
    <xf numFmtId="0" fontId="49" fillId="39" borderId="72" xfId="0" applyFont="1" applyFill="1" applyBorder="1" applyAlignment="1">
      <alignment horizontal="center" vertical="center"/>
    </xf>
    <xf numFmtId="0" fontId="49" fillId="39" borderId="75" xfId="0" applyFont="1" applyFill="1" applyBorder="1" applyAlignment="1">
      <alignment horizontal="center" vertical="center"/>
    </xf>
    <xf numFmtId="0" fontId="49" fillId="39" borderId="71" xfId="0" applyFont="1" applyFill="1" applyBorder="1" applyAlignment="1">
      <alignment horizontal="center" vertical="center"/>
    </xf>
    <xf numFmtId="0" fontId="49" fillId="39" borderId="73" xfId="0" applyFont="1" applyFill="1" applyBorder="1" applyAlignment="1">
      <alignment horizontal="center" vertical="center"/>
    </xf>
    <xf numFmtId="0" fontId="40" fillId="0" borderId="1" xfId="4" applyFont="1" applyBorder="1" applyAlignment="1">
      <alignment horizontal="center"/>
    </xf>
    <xf numFmtId="0" fontId="40" fillId="14" borderId="19" xfId="4" applyFont="1" applyFill="1" applyBorder="1" applyAlignment="1">
      <alignment horizontal="justify" vertical="center" wrapText="1"/>
    </xf>
    <xf numFmtId="0" fontId="40" fillId="14" borderId="4" xfId="4" applyFont="1" applyFill="1" applyBorder="1" applyAlignment="1">
      <alignment horizontal="justify" vertical="center" wrapText="1"/>
    </xf>
    <xf numFmtId="0" fontId="40" fillId="14" borderId="5" xfId="4" applyFont="1" applyFill="1" applyBorder="1" applyAlignment="1">
      <alignment horizontal="justify" vertical="center" wrapText="1"/>
    </xf>
    <xf numFmtId="0" fontId="38" fillId="0" borderId="1" xfId="4" applyBorder="1" applyAlignment="1">
      <alignment horizontal="center" vertical="center"/>
    </xf>
    <xf numFmtId="0" fontId="38" fillId="0" borderId="19" xfId="4" applyBorder="1" applyAlignment="1">
      <alignment horizontal="center" vertical="center"/>
    </xf>
    <xf numFmtId="0" fontId="38" fillId="0" borderId="4" xfId="4" applyBorder="1" applyAlignment="1">
      <alignment horizontal="center" vertical="center"/>
    </xf>
    <xf numFmtId="0" fontId="38" fillId="0" borderId="5" xfId="4" applyBorder="1" applyAlignment="1">
      <alignment horizontal="center" vertical="center"/>
    </xf>
    <xf numFmtId="0" fontId="40" fillId="11" borderId="1" xfId="4" applyFont="1" applyFill="1" applyBorder="1" applyAlignment="1">
      <alignment horizontal="center"/>
    </xf>
  </cellXfs>
  <cellStyles count="225">
    <cellStyle name="Celda de comprobación" xfId="1" builtinId="23"/>
    <cellStyle name="Excel Built-in Check Cell" xfId="30" xr:uid="{00000000-0005-0000-0000-000001000000}"/>
    <cellStyle name="Hipervínculo" xfId="191" builtinId="8"/>
    <cellStyle name="Hipervínculo 2" xfId="7" xr:uid="{00000000-0005-0000-0000-000003000000}"/>
    <cellStyle name="Hipervínculo 3" xfId="20" xr:uid="{00000000-0005-0000-0000-000004000000}"/>
    <cellStyle name="Hipervínculo 4" xfId="43" xr:uid="{00000000-0005-0000-0000-000005000000}"/>
    <cellStyle name="Hyperlink" xfId="193" xr:uid="{00000000-000B-0000-0000-000008000000}"/>
    <cellStyle name="Millares [0] 2" xfId="157" xr:uid="{00000000-0005-0000-0000-000006000000}"/>
    <cellStyle name="Millares [0] 3" xfId="171" xr:uid="{00000000-0005-0000-0000-000007000000}"/>
    <cellStyle name="Millares [0] 4" xfId="180" xr:uid="{00000000-0005-0000-0000-000008000000}"/>
    <cellStyle name="Millares [0] 5" xfId="200" xr:uid="{B45BF9A5-DE49-4C6B-9D09-CC1909C77051}"/>
    <cellStyle name="Millares [0] 6" xfId="207" xr:uid="{8C7CCBAE-1F95-43A3-B1DC-4FCF0A0CCA1A}"/>
    <cellStyle name="Millares [0] 7" xfId="214" xr:uid="{665E1FD6-B555-4D32-98E3-9A473AE7AA58}"/>
    <cellStyle name="Millares [0] 8" xfId="221" xr:uid="{DD8107C7-2069-4679-9B4E-C6F8C15A502A}"/>
    <cellStyle name="Millares 2" xfId="131" xr:uid="{00000000-0005-0000-0000-000009000000}"/>
    <cellStyle name="Millares 3" xfId="213" xr:uid="{67961E4E-9DCE-4239-9F76-7FB5FADD5AD5}"/>
    <cellStyle name="Normal" xfId="0" builtinId="0"/>
    <cellStyle name="Normal 10" xfId="4" xr:uid="{00000000-0005-0000-0000-00000B000000}"/>
    <cellStyle name="Normal 11" xfId="44" xr:uid="{00000000-0005-0000-0000-00000C000000}"/>
    <cellStyle name="Normal 11 2" xfId="55" xr:uid="{00000000-0005-0000-0000-00000D000000}"/>
    <cellStyle name="Normal 11 2 2" xfId="80" xr:uid="{00000000-0005-0000-0000-00000E000000}"/>
    <cellStyle name="Normal 12" xfId="39" xr:uid="{00000000-0005-0000-0000-00000F000000}"/>
    <cellStyle name="Normal 13" xfId="97" xr:uid="{00000000-0005-0000-0000-000010000000}"/>
    <cellStyle name="Normal 13 2" xfId="115" xr:uid="{00000000-0005-0000-0000-000011000000}"/>
    <cellStyle name="Normal 13 2 2" xfId="127" xr:uid="{00000000-0005-0000-0000-000012000000}"/>
    <cellStyle name="Normal 13 2 2 2" xfId="181" xr:uid="{00000000-0005-0000-0000-000013000000}"/>
    <cellStyle name="Normal 13 3" xfId="153" xr:uid="{00000000-0005-0000-0000-000014000000}"/>
    <cellStyle name="Normal 13 4" xfId="176" xr:uid="{00000000-0005-0000-0000-000015000000}"/>
    <cellStyle name="Normal 14" xfId="141" xr:uid="{00000000-0005-0000-0000-000016000000}"/>
    <cellStyle name="Normal 15" xfId="151" xr:uid="{00000000-0005-0000-0000-000017000000}"/>
    <cellStyle name="Normal 16" xfId="166" xr:uid="{00000000-0005-0000-0000-000018000000}"/>
    <cellStyle name="Normal 17" xfId="174" xr:uid="{00000000-0005-0000-0000-000019000000}"/>
    <cellStyle name="Normal 18" xfId="192" xr:uid="{2376C53B-E247-4813-8C5F-C66B1B5606CC}"/>
    <cellStyle name="Normal 19" xfId="194" xr:uid="{54077F2F-C216-41CF-8B6F-2795D3CD70D8}"/>
    <cellStyle name="Normal 2" xfId="2" xr:uid="{00000000-0005-0000-0000-00001A000000}"/>
    <cellStyle name="Normal 2 2" xfId="5" xr:uid="{00000000-0005-0000-0000-00001B000000}"/>
    <cellStyle name="Normal 2 3" xfId="16" xr:uid="{00000000-0005-0000-0000-00001C000000}"/>
    <cellStyle name="Normal 2 3 10" xfId="198" xr:uid="{EDE883A7-9486-474E-98BE-BBBA9674CA8D}"/>
    <cellStyle name="Normal 2 3 11" xfId="205" xr:uid="{9B93608E-2950-41F6-885C-4EB686459FEA}"/>
    <cellStyle name="Normal 2 3 12" xfId="219" xr:uid="{5363B040-6D8B-4446-8474-14892AE635DB}"/>
    <cellStyle name="Normal 2 3 2" xfId="37" xr:uid="{00000000-0005-0000-0000-00001D000000}"/>
    <cellStyle name="Normal 2 3 2 2" xfId="41" xr:uid="{00000000-0005-0000-0000-00001E000000}"/>
    <cellStyle name="Normal 2 3 2 2 2" xfId="57" xr:uid="{00000000-0005-0000-0000-00001F000000}"/>
    <cellStyle name="Normal 2 3 2 2 2 2" xfId="82" xr:uid="{00000000-0005-0000-0000-000020000000}"/>
    <cellStyle name="Normal 2 3 2 2 3" xfId="71" xr:uid="{00000000-0005-0000-0000-000021000000}"/>
    <cellStyle name="Normal 2 3 2 2 3 2" xfId="110" xr:uid="{00000000-0005-0000-0000-000022000000}"/>
    <cellStyle name="Normal 2 3 2 2 3 2 2" xfId="133" xr:uid="{00000000-0005-0000-0000-000023000000}"/>
    <cellStyle name="Normal 2 3 2 2 3 3" xfId="113" xr:uid="{00000000-0005-0000-0000-000024000000}"/>
    <cellStyle name="Normal 2 3 2 2 3 3 2" xfId="136" xr:uid="{00000000-0005-0000-0000-000025000000}"/>
    <cellStyle name="Normal 2 3 2 3" xfId="89" xr:uid="{00000000-0005-0000-0000-000026000000}"/>
    <cellStyle name="Normal 2 3 3" xfId="50" xr:uid="{00000000-0005-0000-0000-000027000000}"/>
    <cellStyle name="Normal 2 3 3 2" xfId="87" xr:uid="{00000000-0005-0000-0000-000028000000}"/>
    <cellStyle name="Normal 2 3 3 3" xfId="149" xr:uid="{00000000-0005-0000-0000-000029000000}"/>
    <cellStyle name="Normal 2 3 4" xfId="68" xr:uid="{00000000-0005-0000-0000-00002A000000}"/>
    <cellStyle name="Normal 2 3 4 2" xfId="92" xr:uid="{00000000-0005-0000-0000-00002B000000}"/>
    <cellStyle name="Normal 2 3 4 2 2" xfId="161" xr:uid="{00000000-0005-0000-0000-00002C000000}"/>
    <cellStyle name="Normal 2 3 4 2 2 2" xfId="188" xr:uid="{00000000-0005-0000-0000-00002D000000}"/>
    <cellStyle name="Normal 2 3 4 2 2 2 2" xfId="211" xr:uid="{B00BDF01-B181-4C35-AF75-97A1AFBB9202}"/>
    <cellStyle name="Normal 2 3 4 2 2 2 3" xfId="223" xr:uid="{80469F51-CCE3-4A13-A61A-C2798430FD23}"/>
    <cellStyle name="Normal 2 3 4 3" xfId="139" xr:uid="{00000000-0005-0000-0000-00002E000000}"/>
    <cellStyle name="Normal 2 3 5" xfId="99" xr:uid="{00000000-0005-0000-0000-00002F000000}"/>
    <cellStyle name="Normal 2 3 5 2" xfId="117" xr:uid="{00000000-0005-0000-0000-000030000000}"/>
    <cellStyle name="Normal 2 3 5 2 2" xfId="129" xr:uid="{00000000-0005-0000-0000-000031000000}"/>
    <cellStyle name="Normal 2 3 6" xfId="106" xr:uid="{00000000-0005-0000-0000-000032000000}"/>
    <cellStyle name="Normal 2 3 6 2" xfId="124" xr:uid="{00000000-0005-0000-0000-000033000000}"/>
    <cellStyle name="Normal 2 3 6 2 2" xfId="172" xr:uid="{00000000-0005-0000-0000-000034000000}"/>
    <cellStyle name="Normal 2 3 7" xfId="155" xr:uid="{00000000-0005-0000-0000-000035000000}"/>
    <cellStyle name="Normal 2 3 8" xfId="169" xr:uid="{00000000-0005-0000-0000-000036000000}"/>
    <cellStyle name="Normal 2 3 9" xfId="178" xr:uid="{00000000-0005-0000-0000-000037000000}"/>
    <cellStyle name="Normal 2 4" xfId="22" xr:uid="{00000000-0005-0000-0000-000038000000}"/>
    <cellStyle name="Normal 2 4 2" xfId="28" xr:uid="{00000000-0005-0000-0000-000039000000}"/>
    <cellStyle name="Normal 2 4 2 2" xfId="52" xr:uid="{00000000-0005-0000-0000-00003A000000}"/>
    <cellStyle name="Normal 2 4 2 2 2" xfId="84" xr:uid="{00000000-0005-0000-0000-00003B000000}"/>
    <cellStyle name="Normal 2 4 2 2 2 2" xfId="152" xr:uid="{00000000-0005-0000-0000-00003C000000}"/>
    <cellStyle name="Normal 2 4 2 2 2 3" xfId="173" xr:uid="{00000000-0005-0000-0000-00003D000000}"/>
    <cellStyle name="Normal 2 4 2 2 2 4" xfId="175" xr:uid="{00000000-0005-0000-0000-00003E000000}"/>
    <cellStyle name="Normal 2 4 2 2 2 5" xfId="195" xr:uid="{E32DF223-541E-4435-AB95-CBD0D878BAD3}"/>
    <cellStyle name="Normal 2 4 2 2 2 6" xfId="202" xr:uid="{2582EA2E-5F8C-4361-A9C1-2F6F3F941C57}"/>
    <cellStyle name="Normal 2 4 2 2 2 7" xfId="209" xr:uid="{DC9ABC66-8206-4329-B047-FAC377A9D362}"/>
    <cellStyle name="Normal 2 4 2 2 2 8" xfId="216" xr:uid="{78235535-8C15-46B1-8B15-77E2D0CDEE80}"/>
    <cellStyle name="Normal 2 4 3" xfId="33" xr:uid="{00000000-0005-0000-0000-00003F000000}"/>
    <cellStyle name="Normal 2 4 4" xfId="40" xr:uid="{00000000-0005-0000-0000-000040000000}"/>
    <cellStyle name="Normal 2 4 4 2" xfId="56" xr:uid="{00000000-0005-0000-0000-000041000000}"/>
    <cellStyle name="Normal 2 4 4 2 10" xfId="218" xr:uid="{2F14FC29-E1CD-4E73-82E7-93C9F09CD48A}"/>
    <cellStyle name="Normal 2 4 4 2 2" xfId="81" xr:uid="{00000000-0005-0000-0000-000042000000}"/>
    <cellStyle name="Normal 2 4 4 2 3" xfId="98" xr:uid="{00000000-0005-0000-0000-000043000000}"/>
    <cellStyle name="Normal 2 4 4 2 3 2" xfId="116" xr:uid="{00000000-0005-0000-0000-000044000000}"/>
    <cellStyle name="Normal 2 4 4 2 3 2 2" xfId="128" xr:uid="{00000000-0005-0000-0000-000045000000}"/>
    <cellStyle name="Normal 2 4 4 2 4" xfId="154" xr:uid="{00000000-0005-0000-0000-000046000000}"/>
    <cellStyle name="Normal 2 4 4 2 5" xfId="168" xr:uid="{00000000-0005-0000-0000-000047000000}"/>
    <cellStyle name="Normal 2 4 4 2 6" xfId="177" xr:uid="{00000000-0005-0000-0000-000048000000}"/>
    <cellStyle name="Normal 2 4 4 2 7" xfId="197" xr:uid="{814E0BE5-EE24-42A7-852D-DE8BD877426E}"/>
    <cellStyle name="Normal 2 4 4 2 8" xfId="204" xr:uid="{3DFDCF4E-7026-48FE-8F7A-2D50BD610D7F}"/>
    <cellStyle name="Normal 2 4 4 2 9" xfId="210" xr:uid="{82372F85-F15A-41D2-A33C-0FB46453FB08}"/>
    <cellStyle name="Normal 2 4 4 3" xfId="70" xr:uid="{00000000-0005-0000-0000-000049000000}"/>
    <cellStyle name="Normal 2 4 4 3 2" xfId="109" xr:uid="{00000000-0005-0000-0000-00004A000000}"/>
    <cellStyle name="Normal 2 4 4 3 2 2" xfId="132" xr:uid="{00000000-0005-0000-0000-00004B000000}"/>
    <cellStyle name="Normal 2 4 4 3 3" xfId="112" xr:uid="{00000000-0005-0000-0000-00004C000000}"/>
    <cellStyle name="Normal 2 4 4 3 3 2" xfId="135" xr:uid="{00000000-0005-0000-0000-00004D000000}"/>
    <cellStyle name="Normal 2 4 4 4" xfId="78" xr:uid="{00000000-0005-0000-0000-00004E000000}"/>
    <cellStyle name="Normal 2 4 4 4 2" xfId="164" xr:uid="{00000000-0005-0000-0000-00004F000000}"/>
    <cellStyle name="Normal 2 4 4 4 2 2" xfId="186" xr:uid="{00000000-0005-0000-0000-000050000000}"/>
    <cellStyle name="Normal 2 4 5" xfId="61" xr:uid="{00000000-0005-0000-0000-000051000000}"/>
    <cellStyle name="Normal 2 4 5 2" xfId="147" xr:uid="{00000000-0005-0000-0000-000052000000}"/>
    <cellStyle name="Normal 2 4 6" xfId="75" xr:uid="{00000000-0005-0000-0000-000053000000}"/>
    <cellStyle name="Normal 2 4 6 2" xfId="160" xr:uid="{00000000-0005-0000-0000-000054000000}"/>
    <cellStyle name="Normal 2 4 6 2 2" xfId="189" xr:uid="{00000000-0005-0000-0000-000055000000}"/>
    <cellStyle name="Normal 2 5" xfId="46" xr:uid="{00000000-0005-0000-0000-000056000000}"/>
    <cellStyle name="Normal 2 5 2" xfId="102" xr:uid="{00000000-0005-0000-0000-000057000000}"/>
    <cellStyle name="Normal 2 5 2 2" xfId="120" xr:uid="{00000000-0005-0000-0000-000058000000}"/>
    <cellStyle name="Normal 2 6" xfId="65" xr:uid="{00000000-0005-0000-0000-000059000000}"/>
    <cellStyle name="Normal 2 6 2" xfId="95" xr:uid="{00000000-0005-0000-0000-00005A000000}"/>
    <cellStyle name="Normal 20" xfId="201" xr:uid="{8679066F-206B-4C51-B495-6BAB63C79C80}"/>
    <cellStyle name="Normal 21" xfId="208" xr:uid="{89EA9AB3-3A28-4FDF-A5FC-C06E353231D4}"/>
    <cellStyle name="Normal 21 2" xfId="222" xr:uid="{40B4D049-0579-4BEF-B63C-A56CEE2E1911}"/>
    <cellStyle name="Normal 22" xfId="215" xr:uid="{F8A11DF8-AC20-46DB-A6C3-1788812ABA2A}"/>
    <cellStyle name="Normal 3" xfId="6" xr:uid="{00000000-0005-0000-0000-00005B000000}"/>
    <cellStyle name="Normal 4" xfId="12" xr:uid="{00000000-0005-0000-0000-00005C000000}"/>
    <cellStyle name="Normal 4 2" xfId="15" xr:uid="{00000000-0005-0000-0000-00005D000000}"/>
    <cellStyle name="Normal 4 2 2" xfId="32" xr:uid="{00000000-0005-0000-0000-00005E000000}"/>
    <cellStyle name="Normal 4 2 3" xfId="36" xr:uid="{00000000-0005-0000-0000-00005F000000}"/>
    <cellStyle name="Normal 4 2 3 2" xfId="88" xr:uid="{00000000-0005-0000-0000-000060000000}"/>
    <cellStyle name="Normal 4 2 4" xfId="49" xr:uid="{00000000-0005-0000-0000-000061000000}"/>
    <cellStyle name="Normal 4 2 5" xfId="60" xr:uid="{00000000-0005-0000-0000-000062000000}"/>
    <cellStyle name="Normal 4 2 5 2" xfId="146" xr:uid="{00000000-0005-0000-0000-000063000000}"/>
    <cellStyle name="Normal 4 2 6" xfId="67" xr:uid="{00000000-0005-0000-0000-000064000000}"/>
    <cellStyle name="Normal 4 2 6 2" xfId="91" xr:uid="{00000000-0005-0000-0000-000065000000}"/>
    <cellStyle name="Normal 4 2 6 3" xfId="138" xr:uid="{00000000-0005-0000-0000-000066000000}"/>
    <cellStyle name="Normal 4 2 7" xfId="74" xr:uid="{00000000-0005-0000-0000-000067000000}"/>
    <cellStyle name="Normal 4 2 7 2" xfId="159" xr:uid="{00000000-0005-0000-0000-000068000000}"/>
    <cellStyle name="Normal 4 2 7 2 2" xfId="184" xr:uid="{00000000-0005-0000-0000-000069000000}"/>
    <cellStyle name="Normal 4 2 8" xfId="105" xr:uid="{00000000-0005-0000-0000-00006A000000}"/>
    <cellStyle name="Normal 4 2 8 2" xfId="123" xr:uid="{00000000-0005-0000-0000-00006B000000}"/>
    <cellStyle name="Normal 4 3" xfId="21" xr:uid="{00000000-0005-0000-0000-00006C000000}"/>
    <cellStyle name="Normal 4 4" xfId="64" xr:uid="{00000000-0005-0000-0000-00006D000000}"/>
    <cellStyle name="Normal 4 4 2" xfId="94" xr:uid="{00000000-0005-0000-0000-00006E000000}"/>
    <cellStyle name="Normal 5" xfId="13" xr:uid="{00000000-0005-0000-0000-00006F000000}"/>
    <cellStyle name="Normal 5 2" xfId="24" xr:uid="{00000000-0005-0000-0000-000070000000}"/>
    <cellStyle name="Normal 5 2 2" xfId="29" xr:uid="{00000000-0005-0000-0000-000071000000}"/>
    <cellStyle name="Normal 5 2 2 2" xfId="53" xr:uid="{00000000-0005-0000-0000-000072000000}"/>
    <cellStyle name="Normal 5 2 2 2 2" xfId="85" xr:uid="{00000000-0005-0000-0000-000073000000}"/>
    <cellStyle name="Normal 5 2 3" xfId="31" xr:uid="{00000000-0005-0000-0000-000074000000}"/>
    <cellStyle name="Normal 5 2 4" xfId="59" xr:uid="{00000000-0005-0000-0000-000075000000}"/>
    <cellStyle name="Normal 5 2 4 2" xfId="145" xr:uid="{00000000-0005-0000-0000-000076000000}"/>
    <cellStyle name="Normal 5 2 5" xfId="73" xr:uid="{00000000-0005-0000-0000-000077000000}"/>
    <cellStyle name="Normal 5 2 5 2" xfId="158" xr:uid="{00000000-0005-0000-0000-000078000000}"/>
    <cellStyle name="Normal 5 2 5 2 2" xfId="183" xr:uid="{00000000-0005-0000-0000-000079000000}"/>
    <cellStyle name="Normal 5 3" xfId="45" xr:uid="{00000000-0005-0000-0000-00007A000000}"/>
    <cellStyle name="Normal 5 3 2" xfId="101" xr:uid="{00000000-0005-0000-0000-00007B000000}"/>
    <cellStyle name="Normal 5 3 2 2" xfId="119" xr:uid="{00000000-0005-0000-0000-00007C000000}"/>
    <cellStyle name="Normal 5 3 2 2 2" xfId="167" xr:uid="{00000000-0005-0000-0000-00007D000000}"/>
    <cellStyle name="Normal 5 3 2 2 3" xfId="182" xr:uid="{00000000-0005-0000-0000-00007E000000}"/>
    <cellStyle name="Normal 6" xfId="9" xr:uid="{00000000-0005-0000-0000-00007F000000}"/>
    <cellStyle name="Normal 6 2" xfId="14" xr:uid="{00000000-0005-0000-0000-000080000000}"/>
    <cellStyle name="Normal 6 2 2" xfId="25" xr:uid="{00000000-0005-0000-0000-000081000000}"/>
    <cellStyle name="Normal 6 2 2 2" xfId="35" xr:uid="{00000000-0005-0000-0000-000082000000}"/>
    <cellStyle name="Normal 6 2 2 3" xfId="63" xr:uid="{00000000-0005-0000-0000-000083000000}"/>
    <cellStyle name="Normal 6 2 2 3 2" xfId="150" xr:uid="{00000000-0005-0000-0000-000084000000}"/>
    <cellStyle name="Normal 6 2 2 4" xfId="77" xr:uid="{00000000-0005-0000-0000-000085000000}"/>
    <cellStyle name="Normal 6 2 2 4 2" xfId="163" xr:uid="{00000000-0005-0000-0000-000086000000}"/>
    <cellStyle name="Normal 6 2 2 4 2 2" xfId="185" xr:uid="{00000000-0005-0000-0000-000087000000}"/>
    <cellStyle name="Normal 6 2 3" xfId="48" xr:uid="{00000000-0005-0000-0000-000088000000}"/>
    <cellStyle name="Normal 6 2 3 2" xfId="104" xr:uid="{00000000-0005-0000-0000-000089000000}"/>
    <cellStyle name="Normal 6 2 3 2 2" xfId="122" xr:uid="{00000000-0005-0000-0000-00008A000000}"/>
    <cellStyle name="Normal 6 3" xfId="142" xr:uid="{00000000-0005-0000-0000-00008B000000}"/>
    <cellStyle name="Normal 7" xfId="18" xr:uid="{00000000-0005-0000-0000-00008C000000}"/>
    <cellStyle name="Normal 7 2" xfId="144" xr:uid="{00000000-0005-0000-0000-00008D000000}"/>
    <cellStyle name="Normal 8" xfId="19" xr:uid="{00000000-0005-0000-0000-00008E000000}"/>
    <cellStyle name="Normal 9" xfId="11" xr:uid="{00000000-0005-0000-0000-00008F000000}"/>
    <cellStyle name="Normal 9 2" xfId="26" xr:uid="{00000000-0005-0000-0000-000090000000}"/>
    <cellStyle name="Porcentaje" xfId="224" builtinId="5"/>
    <cellStyle name="Porcentaje 2" xfId="3" xr:uid="{00000000-0005-0000-0000-000092000000}"/>
    <cellStyle name="Porcentaje 2 2" xfId="17" xr:uid="{00000000-0005-0000-0000-000093000000}"/>
    <cellStyle name="Porcentaje 2 2 10" xfId="179" xr:uid="{00000000-0005-0000-0000-000094000000}"/>
    <cellStyle name="Porcentaje 2 2 11" xfId="199" xr:uid="{AF038A6D-88AF-4BB9-9659-B2AD8290AB2B}"/>
    <cellStyle name="Porcentaje 2 2 12" xfId="206" xr:uid="{43F987C0-7DEF-46D4-8D78-6B882AAAE20F}"/>
    <cellStyle name="Porcentaje 2 2 13" xfId="220" xr:uid="{A0278483-7C68-4764-A13F-F4F59DB6EB7D}"/>
    <cellStyle name="Porcentaje 2 2 2" xfId="38" xr:uid="{00000000-0005-0000-0000-000095000000}"/>
    <cellStyle name="Porcentaje 2 2 2 2" xfId="42" xr:uid="{00000000-0005-0000-0000-000096000000}"/>
    <cellStyle name="Porcentaje 2 2 2 2 2" xfId="58" xr:uid="{00000000-0005-0000-0000-000097000000}"/>
    <cellStyle name="Porcentaje 2 2 2 2 2 2" xfId="83" xr:uid="{00000000-0005-0000-0000-000098000000}"/>
    <cellStyle name="Porcentaje 2 2 2 2 3" xfId="72" xr:uid="{00000000-0005-0000-0000-000099000000}"/>
    <cellStyle name="Porcentaje 2 2 2 2 3 2" xfId="111" xr:uid="{00000000-0005-0000-0000-00009A000000}"/>
    <cellStyle name="Porcentaje 2 2 2 2 3 2 2" xfId="134" xr:uid="{00000000-0005-0000-0000-00009B000000}"/>
    <cellStyle name="Porcentaje 2 2 2 2 3 3" xfId="114" xr:uid="{00000000-0005-0000-0000-00009C000000}"/>
    <cellStyle name="Porcentaje 2 2 2 2 3 3 2" xfId="137" xr:uid="{00000000-0005-0000-0000-00009D000000}"/>
    <cellStyle name="Porcentaje 2 2 2 3" xfId="90" xr:uid="{00000000-0005-0000-0000-00009E000000}"/>
    <cellStyle name="Porcentaje 2 2 3" xfId="51" xr:uid="{00000000-0005-0000-0000-00009F000000}"/>
    <cellStyle name="Porcentaje 2 2 3 2" xfId="108" xr:uid="{00000000-0005-0000-0000-0000A0000000}"/>
    <cellStyle name="Porcentaje 2 2 3 2 2" xfId="126" xr:uid="{00000000-0005-0000-0000-0000A1000000}"/>
    <cellStyle name="Porcentaje 2 2 4" xfId="69" xr:uid="{00000000-0005-0000-0000-0000A2000000}"/>
    <cellStyle name="Porcentaje 2 2 4 2" xfId="93" xr:uid="{00000000-0005-0000-0000-0000A3000000}"/>
    <cellStyle name="Porcentaje 2 2 4 3" xfId="140" xr:uid="{00000000-0005-0000-0000-0000A4000000}"/>
    <cellStyle name="Porcentaje 2 2 5" xfId="76" xr:uid="{00000000-0005-0000-0000-0000A5000000}"/>
    <cellStyle name="Porcentaje 2 2 5 2" xfId="162" xr:uid="{00000000-0005-0000-0000-0000A6000000}"/>
    <cellStyle name="Porcentaje 2 2 5 2 2" xfId="187" xr:uid="{00000000-0005-0000-0000-0000A7000000}"/>
    <cellStyle name="Porcentaje 2 2 5 2 2 2" xfId="212" xr:uid="{BE890A97-67C0-4240-858C-B3BEF6A006AB}"/>
    <cellStyle name="Porcentaje 2 2 6" xfId="100" xr:uid="{00000000-0005-0000-0000-0000A8000000}"/>
    <cellStyle name="Porcentaje 2 2 6 2" xfId="118" xr:uid="{00000000-0005-0000-0000-0000A9000000}"/>
    <cellStyle name="Porcentaje 2 2 6 2 2" xfId="130" xr:uid="{00000000-0005-0000-0000-0000AA000000}"/>
    <cellStyle name="Porcentaje 2 2 7" xfId="107" xr:uid="{00000000-0005-0000-0000-0000AB000000}"/>
    <cellStyle name="Porcentaje 2 2 7 2" xfId="125" xr:uid="{00000000-0005-0000-0000-0000AC000000}"/>
    <cellStyle name="Porcentaje 2 2 8" xfId="156" xr:uid="{00000000-0005-0000-0000-0000AD000000}"/>
    <cellStyle name="Porcentaje 2 2 9" xfId="170" xr:uid="{00000000-0005-0000-0000-0000AE000000}"/>
    <cellStyle name="Porcentaje 2 3" xfId="23" xr:uid="{00000000-0005-0000-0000-0000AF000000}"/>
    <cellStyle name="Porcentaje 2 3 2" xfId="34" xr:uid="{00000000-0005-0000-0000-0000B0000000}"/>
    <cellStyle name="Porcentaje 2 3 3" xfId="54" xr:uid="{00000000-0005-0000-0000-0000B1000000}"/>
    <cellStyle name="Porcentaje 2 3 3 2" xfId="86" xr:uid="{00000000-0005-0000-0000-0000B2000000}"/>
    <cellStyle name="Porcentaje 2 3 4" xfId="62" xr:uid="{00000000-0005-0000-0000-0000B3000000}"/>
    <cellStyle name="Porcentaje 2 3 4 2" xfId="148" xr:uid="{00000000-0005-0000-0000-0000B4000000}"/>
    <cellStyle name="Porcentaje 2 3 5" xfId="79" xr:uid="{00000000-0005-0000-0000-0000B5000000}"/>
    <cellStyle name="Porcentaje 2 3 5 2" xfId="165" xr:uid="{00000000-0005-0000-0000-0000B6000000}"/>
    <cellStyle name="Porcentaje 2 3 5 2 2" xfId="190" xr:uid="{00000000-0005-0000-0000-0000B7000000}"/>
    <cellStyle name="Porcentaje 2 4" xfId="47" xr:uid="{00000000-0005-0000-0000-0000B8000000}"/>
    <cellStyle name="Porcentaje 2 4 2" xfId="103" xr:uid="{00000000-0005-0000-0000-0000B9000000}"/>
    <cellStyle name="Porcentaje 2 4 2 2" xfId="121" xr:uid="{00000000-0005-0000-0000-0000BA000000}"/>
    <cellStyle name="Porcentaje 2 5" xfId="66" xr:uid="{00000000-0005-0000-0000-0000BB000000}"/>
    <cellStyle name="Porcentaje 2 5 2" xfId="96" xr:uid="{00000000-0005-0000-0000-0000BC000000}"/>
    <cellStyle name="Porcentaje 3" xfId="8" xr:uid="{00000000-0005-0000-0000-0000BD000000}"/>
    <cellStyle name="Porcentaje 4" xfId="196" xr:uid="{481141ED-F345-4010-BBCB-E9C13B50448A}"/>
    <cellStyle name="Porcentaje 5" xfId="10" xr:uid="{00000000-0005-0000-0000-0000BE000000}"/>
    <cellStyle name="Porcentaje 5 2" xfId="27" xr:uid="{00000000-0005-0000-0000-0000BF000000}"/>
    <cellStyle name="Porcentaje 5 3" xfId="143" xr:uid="{00000000-0005-0000-0000-0000C0000000}"/>
    <cellStyle name="Porcentaje 6" xfId="203" xr:uid="{1C262E41-89AF-4813-A250-9120759C1BCD}"/>
    <cellStyle name="Porcentaje 7" xfId="217" xr:uid="{BACA762C-131D-41AA-A6D3-7AB8A371BA12}"/>
  </cellStyles>
  <dxfs count="506">
    <dxf>
      <font>
        <color theme="1"/>
      </font>
      <fill>
        <patternFill patternType="solid">
          <bgColor rgb="FF92D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1"/>
      </font>
      <fill>
        <patternFill patternType="solid">
          <bgColor theme="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92D050"/>
        </patternFill>
      </fill>
    </dxf>
    <dxf>
      <font>
        <color theme="1"/>
      </font>
      <fill>
        <patternFill patternType="solid">
          <bgColor rgb="FF92D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theme="1"/>
      </font>
      <fill>
        <patternFill patternType="solid">
          <bgColor rgb="FF92D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00B0F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theme="1"/>
      </font>
      <fill>
        <patternFill patternType="solid">
          <bgColor rgb="FFFF0000"/>
        </patternFill>
      </fill>
    </dxf>
    <dxf>
      <font>
        <color theme="1"/>
      </font>
      <fill>
        <patternFill patternType="solid">
          <bgColor rgb="FF92D05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ont>
        <b/>
        <i val="0"/>
      </font>
      <fill>
        <patternFill patternType="solid">
          <bgColor rgb="FFFF0000"/>
        </patternFill>
      </fill>
    </dxf>
    <dxf>
      <font>
        <b/>
        <i val="0"/>
      </font>
      <fill>
        <patternFill patternType="solid">
          <bgColor rgb="FFFFFF00"/>
        </patternFill>
      </fill>
    </dxf>
    <dxf>
      <font>
        <b/>
        <i val="0"/>
      </font>
      <fill>
        <patternFill patternType="solid">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theme="1"/>
      </font>
      <fill>
        <patternFill patternType="solid">
          <bgColor rgb="FF92D050"/>
        </patternFill>
      </fill>
    </dxf>
    <dxf>
      <font>
        <color theme="1"/>
      </font>
      <fill>
        <patternFill patternType="solid">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C0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rgb="FFFFC000"/>
        </patternFill>
      </fill>
    </dxf>
    <dxf>
      <fill>
        <patternFill>
          <bgColor rgb="FF00B050"/>
        </patternFill>
      </fill>
    </dxf>
    <dxf>
      <fill>
        <patternFill>
          <bgColor rgb="FFFF0000"/>
        </patternFill>
      </fill>
    </dxf>
    <dxf>
      <font>
        <strike val="0"/>
        <outline val="0"/>
        <shadow val="0"/>
        <vertAlign val="baseline"/>
        <sz val="11"/>
        <name val="Arial"/>
        <family val="2"/>
        <scheme val="none"/>
      </font>
      <fill>
        <patternFill>
          <fgColor indexed="64"/>
          <bgColor theme="0"/>
        </patternFill>
      </fill>
      <alignment horizontal="center" vertical="center" textRotation="0" wrapText="1" indent="0" justifyLastLine="0" shrinkToFit="0" readingOrder="0"/>
      <border diagonalUp="0" diagonalDown="0">
        <left style="medium">
          <color indexed="64"/>
        </left>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alignment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numFmt numFmtId="13" formatCode="0%"/>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numFmt numFmtId="13" formatCode="0%"/>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strike val="0"/>
        <outline val="0"/>
        <shadow val="0"/>
        <u val="none"/>
        <vertAlign val="baseline"/>
        <sz val="11"/>
        <color theme="1"/>
        <name val="Arial"/>
        <family val="2"/>
        <scheme val="none"/>
      </font>
      <numFmt numFmtId="19" formatCode="d/mm/yyyy"/>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dxf>
    <dxf>
      <font>
        <strike val="0"/>
        <outline val="0"/>
        <shadow val="0"/>
        <vertAlign val="baseline"/>
        <sz val="11"/>
        <name val="Arial"/>
        <family val="2"/>
        <scheme val="none"/>
      </font>
      <alignment horizontal="center"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style="medium">
          <color indexed="64"/>
        </vertical>
        <horizontal style="medium">
          <color indexed="64"/>
        </horizontal>
      </border>
      <protection locked="1" hidden="0"/>
    </dxf>
    <dxf>
      <font>
        <strike val="0"/>
        <outline val="0"/>
        <shadow val="0"/>
        <vertAlign val="baseline"/>
        <sz val="11"/>
        <name val="Arial"/>
        <family val="2"/>
        <scheme val="none"/>
      </font>
      <alignment horizontal="center" vertical="center" textRotation="0" indent="0" justifyLastLine="0" shrinkToFit="0" readingOrder="0"/>
      <border diagonalUp="0" diagonalDown="0">
        <left/>
        <right style="medium">
          <color indexed="64"/>
        </right>
        <top style="medium">
          <color indexed="64"/>
        </top>
        <bottom style="medium">
          <color indexed="64"/>
        </bottom>
        <vertical style="medium">
          <color indexed="64"/>
        </vertical>
        <horizontal style="medium">
          <color indexed="64"/>
        </horizontal>
      </border>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vertAlign val="baseline"/>
        <sz val="11"/>
        <name val="Arial"/>
        <family val="2"/>
        <scheme val="none"/>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1"/>
        <color theme="0"/>
        <name val="Arial"/>
        <family val="2"/>
        <scheme val="none"/>
      </font>
      <fill>
        <patternFill patternType="solid">
          <fgColor indexed="64"/>
          <bgColor theme="4" tint="-0.499984740745262"/>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dxf>
  </dxfs>
  <tableStyles count="0" defaultTableStyle="TableStyleMedium2" defaultPivotStyle="PivotStyleLight16"/>
  <colors>
    <mruColors>
      <color rgb="FF00FF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0BB3-450E-A75E-6DA98FB93C8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val>
            <c:numRef>
              <c:f>'DETALLE INTERNOS'!#REF!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'DETALLE INTERNOS'!#REF!</c15:sqref>
                        </c15:formulaRef>
                      </c:ext>
                    </c:extLst>
                  </c:multiLvlStrRef>
                </c15:cat>
              </c15:filteredCategoryTitle>
            </c:ext>
            <c:ext xmlns:c16="http://schemas.microsoft.com/office/drawing/2014/chart" uri="{C3380CC4-5D6E-409C-BE32-E72D297353CC}">
              <c16:uniqueId val="{00000000-556B-4D92-9337-F4FE5634F5E6}"/>
            </c:ext>
          </c:extLst>
        </c:ser>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152400</xdr:rowOff>
    </xdr:from>
    <xdr:to>
      <xdr:col>1</xdr:col>
      <xdr:colOff>486831</xdr:colOff>
      <xdr:row>0</xdr:row>
      <xdr:rowOff>1452421</xdr:rowOff>
    </xdr:to>
    <xdr:pic>
      <xdr:nvPicPr>
        <xdr:cNvPr id="2" name="Imagen 1">
          <a:extLst>
            <a:ext uri="{FF2B5EF4-FFF2-40B4-BE49-F238E27FC236}">
              <a16:creationId xmlns:a16="http://schemas.microsoft.com/office/drawing/2014/main" id="{56E69B64-33BC-4538-8B94-A233895CD7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52400"/>
          <a:ext cx="1020231" cy="13000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75568</xdr:colOff>
      <xdr:row>0</xdr:row>
      <xdr:rowOff>1311927</xdr:rowOff>
    </xdr:to>
    <xdr:pic>
      <xdr:nvPicPr>
        <xdr:cNvPr id="2" name="Imagen 1">
          <a:extLst>
            <a:ext uri="{FF2B5EF4-FFF2-40B4-BE49-F238E27FC236}">
              <a16:creationId xmlns:a16="http://schemas.microsoft.com/office/drawing/2014/main" id="{D1E656BB-0198-4E8B-B0F6-BF7BC1C123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72606" cy="1300021"/>
        </a:xfrm>
        <a:prstGeom prst="rect">
          <a:avLst/>
        </a:prstGeom>
      </xdr:spPr>
    </xdr:pic>
    <xdr:clientData/>
  </xdr:twoCellAnchor>
  <xdr:twoCellAnchor editAs="oneCell">
    <xdr:from>
      <xdr:col>14</xdr:col>
      <xdr:colOff>299357</xdr:colOff>
      <xdr:row>0</xdr:row>
      <xdr:rowOff>0</xdr:rowOff>
    </xdr:from>
    <xdr:to>
      <xdr:col>15</xdr:col>
      <xdr:colOff>342752</xdr:colOff>
      <xdr:row>0</xdr:row>
      <xdr:rowOff>1300021</xdr:rowOff>
    </xdr:to>
    <xdr:pic>
      <xdr:nvPicPr>
        <xdr:cNvPr id="3" name="Imagen 2">
          <a:extLst>
            <a:ext uri="{FF2B5EF4-FFF2-40B4-BE49-F238E27FC236}">
              <a16:creationId xmlns:a16="http://schemas.microsoft.com/office/drawing/2014/main" id="{85C8CCD1-9B53-42AA-9FD7-DE4C6869C6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21307" y="0"/>
          <a:ext cx="974464" cy="1300021"/>
        </a:xfrm>
        <a:prstGeom prst="rect">
          <a:avLst/>
        </a:prstGeom>
      </xdr:spPr>
    </xdr:pic>
    <xdr:clientData/>
  </xdr:twoCellAnchor>
  <xdr:twoCellAnchor editAs="oneCell">
    <xdr:from>
      <xdr:col>12</xdr:col>
      <xdr:colOff>559595</xdr:colOff>
      <xdr:row>19</xdr:row>
      <xdr:rowOff>0</xdr:rowOff>
    </xdr:from>
    <xdr:to>
      <xdr:col>13</xdr:col>
      <xdr:colOff>798826</xdr:colOff>
      <xdr:row>22</xdr:row>
      <xdr:rowOff>77400</xdr:rowOff>
    </xdr:to>
    <xdr:pic>
      <xdr:nvPicPr>
        <xdr:cNvPr id="4" name="Imagen 3">
          <a:extLst>
            <a:ext uri="{FF2B5EF4-FFF2-40B4-BE49-F238E27FC236}">
              <a16:creationId xmlns:a16="http://schemas.microsoft.com/office/drawing/2014/main" id="{31FA481D-3FE5-40BF-BF03-0A716D8856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00370" y="26791441"/>
          <a:ext cx="1058381" cy="7108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1</xdr:col>
      <xdr:colOff>534456</xdr:colOff>
      <xdr:row>0</xdr:row>
      <xdr:rowOff>1300021</xdr:rowOff>
    </xdr:to>
    <xdr:pic>
      <xdr:nvPicPr>
        <xdr:cNvPr id="2" name="Imagen 1">
          <a:extLst>
            <a:ext uri="{FF2B5EF4-FFF2-40B4-BE49-F238E27FC236}">
              <a16:creationId xmlns:a16="http://schemas.microsoft.com/office/drawing/2014/main" id="{DF9FA887-F34A-481D-9CB2-56CBDBC65B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972606" cy="1300021"/>
        </a:xfrm>
        <a:prstGeom prst="rect">
          <a:avLst/>
        </a:prstGeom>
      </xdr:spPr>
    </xdr:pic>
    <xdr:clientData/>
  </xdr:twoCellAnchor>
  <xdr:twoCellAnchor editAs="oneCell">
    <xdr:from>
      <xdr:col>14</xdr:col>
      <xdr:colOff>534266</xdr:colOff>
      <xdr:row>0</xdr:row>
      <xdr:rowOff>190500</xdr:rowOff>
    </xdr:from>
    <xdr:to>
      <xdr:col>15</xdr:col>
      <xdr:colOff>706772</xdr:colOff>
      <xdr:row>1</xdr:row>
      <xdr:rowOff>111128</xdr:rowOff>
    </xdr:to>
    <xdr:pic>
      <xdr:nvPicPr>
        <xdr:cNvPr id="3" name="Imagen 2">
          <a:extLst>
            <a:ext uri="{FF2B5EF4-FFF2-40B4-BE49-F238E27FC236}">
              <a16:creationId xmlns:a16="http://schemas.microsoft.com/office/drawing/2014/main" id="{1B547C59-69E8-4790-9475-E04475CB8951}"/>
            </a:ext>
            <a:ext uri="{147F2762-F138-4A5C-976F-8EAC2B608ADB}">
              <a16:predDERef xmlns:a16="http://schemas.microsoft.com/office/drawing/2014/main" pred="{DF9FA887-F34A-481D-9CB2-56CBDBC65B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94191" y="190500"/>
          <a:ext cx="972606" cy="129222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499382</xdr:colOff>
      <xdr:row>0</xdr:row>
      <xdr:rowOff>152400</xdr:rowOff>
    </xdr:from>
    <xdr:to>
      <xdr:col>15</xdr:col>
      <xdr:colOff>371169</xdr:colOff>
      <xdr:row>2</xdr:row>
      <xdr:rowOff>411863</xdr:rowOff>
    </xdr:to>
    <xdr:pic>
      <xdr:nvPicPr>
        <xdr:cNvPr id="2" name="Imagen 2">
          <a:extLst>
            <a:ext uri="{FF2B5EF4-FFF2-40B4-BE49-F238E27FC236}">
              <a16:creationId xmlns:a16="http://schemas.microsoft.com/office/drawing/2014/main" id="{D230DED4-36AC-472F-B49C-39C038038376}"/>
            </a:ext>
            <a:ext uri="{147F2762-F138-4A5C-976F-8EAC2B608ADB}">
              <a16:predDERef xmlns:a16="http://schemas.microsoft.com/office/drawing/2014/main" pred="{94BDCC59-D5A5-409F-9982-DF7A08B84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25607" y="152400"/>
          <a:ext cx="976687" cy="12976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1</xdr:col>
      <xdr:colOff>534456</xdr:colOff>
      <xdr:row>0</xdr:row>
      <xdr:rowOff>1300021</xdr:rowOff>
    </xdr:to>
    <xdr:pic>
      <xdr:nvPicPr>
        <xdr:cNvPr id="2" name="Imagen 1">
          <a:extLst>
            <a:ext uri="{FF2B5EF4-FFF2-40B4-BE49-F238E27FC236}">
              <a16:creationId xmlns:a16="http://schemas.microsoft.com/office/drawing/2014/main" id="{05AFC59D-AF4D-421D-8CD4-A67BB59DD0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972606" cy="1300021"/>
        </a:xfrm>
        <a:prstGeom prst="rect">
          <a:avLst/>
        </a:prstGeom>
      </xdr:spPr>
    </xdr:pic>
    <xdr:clientData/>
  </xdr:twoCellAnchor>
  <xdr:twoCellAnchor editAs="oneCell">
    <xdr:from>
      <xdr:col>14</xdr:col>
      <xdr:colOff>534266</xdr:colOff>
      <xdr:row>0</xdr:row>
      <xdr:rowOff>190500</xdr:rowOff>
    </xdr:from>
    <xdr:to>
      <xdr:col>15</xdr:col>
      <xdr:colOff>706772</xdr:colOff>
      <xdr:row>1</xdr:row>
      <xdr:rowOff>111128</xdr:rowOff>
    </xdr:to>
    <xdr:pic>
      <xdr:nvPicPr>
        <xdr:cNvPr id="3" name="Imagen 2">
          <a:extLst>
            <a:ext uri="{FF2B5EF4-FFF2-40B4-BE49-F238E27FC236}">
              <a16:creationId xmlns:a16="http://schemas.microsoft.com/office/drawing/2014/main" id="{A8EE9BAD-4992-4706-8122-C9EA9C94D3C1}"/>
            </a:ext>
            <a:ext uri="{147F2762-F138-4A5C-976F-8EAC2B608ADB}">
              <a16:predDERef xmlns:a16="http://schemas.microsoft.com/office/drawing/2014/main" pred="{05AFC59D-AF4D-421D-8CD4-A67BB59DD0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94191" y="190500"/>
          <a:ext cx="972606" cy="129222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371475</xdr:colOff>
      <xdr:row>0</xdr:row>
      <xdr:rowOff>0</xdr:rowOff>
    </xdr:from>
    <xdr:to>
      <xdr:col>1</xdr:col>
      <xdr:colOff>534456</xdr:colOff>
      <xdr:row>0</xdr:row>
      <xdr:rowOff>1300021</xdr:rowOff>
    </xdr:to>
    <xdr:pic>
      <xdr:nvPicPr>
        <xdr:cNvPr id="2" name="Imagen 1">
          <a:extLst>
            <a:ext uri="{FF2B5EF4-FFF2-40B4-BE49-F238E27FC236}">
              <a16:creationId xmlns:a16="http://schemas.microsoft.com/office/drawing/2014/main" id="{1EAE5F86-D68D-4C95-ABCC-2E794C267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972606" cy="1300021"/>
        </a:xfrm>
        <a:prstGeom prst="rect">
          <a:avLst/>
        </a:prstGeom>
      </xdr:spPr>
    </xdr:pic>
    <xdr:clientData/>
  </xdr:twoCellAnchor>
  <xdr:twoCellAnchor editAs="oneCell">
    <xdr:from>
      <xdr:col>14</xdr:col>
      <xdr:colOff>534266</xdr:colOff>
      <xdr:row>0</xdr:row>
      <xdr:rowOff>190500</xdr:rowOff>
    </xdr:from>
    <xdr:to>
      <xdr:col>15</xdr:col>
      <xdr:colOff>706772</xdr:colOff>
      <xdr:row>1</xdr:row>
      <xdr:rowOff>139703</xdr:rowOff>
    </xdr:to>
    <xdr:pic>
      <xdr:nvPicPr>
        <xdr:cNvPr id="3" name="Imagen 2">
          <a:extLst>
            <a:ext uri="{FF2B5EF4-FFF2-40B4-BE49-F238E27FC236}">
              <a16:creationId xmlns:a16="http://schemas.microsoft.com/office/drawing/2014/main" id="{15679B55-6711-4FE1-B6E6-1EFB2C613519}"/>
            </a:ext>
            <a:ext uri="{147F2762-F138-4A5C-976F-8EAC2B608ADB}">
              <a16:predDERef xmlns:a16="http://schemas.microsoft.com/office/drawing/2014/main" pred="{1EAE5F86-D68D-4C95-ABCC-2E794C267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1341" y="190500"/>
          <a:ext cx="972606" cy="129222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466093</xdr:colOff>
      <xdr:row>2</xdr:row>
      <xdr:rowOff>339</xdr:rowOff>
    </xdr:to>
    <xdr:pic>
      <xdr:nvPicPr>
        <xdr:cNvPr id="2" name="Imagen 1">
          <a:extLst>
            <a:ext uri="{FF2B5EF4-FFF2-40B4-BE49-F238E27FC236}">
              <a16:creationId xmlns:a16="http://schemas.microsoft.com/office/drawing/2014/main" id="{94BDCC59-D5A5-409F-9982-DF7A08B84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72606" cy="1302883"/>
        </a:xfrm>
        <a:prstGeom prst="rect">
          <a:avLst/>
        </a:prstGeom>
      </xdr:spPr>
    </xdr:pic>
    <xdr:clientData/>
  </xdr:twoCellAnchor>
  <xdr:twoCellAnchor editAs="oneCell">
    <xdr:from>
      <xdr:col>14</xdr:col>
      <xdr:colOff>299357</xdr:colOff>
      <xdr:row>0</xdr:row>
      <xdr:rowOff>0</xdr:rowOff>
    </xdr:from>
    <xdr:to>
      <xdr:col>15</xdr:col>
      <xdr:colOff>475944</xdr:colOff>
      <xdr:row>1</xdr:row>
      <xdr:rowOff>230888</xdr:rowOff>
    </xdr:to>
    <xdr:pic>
      <xdr:nvPicPr>
        <xdr:cNvPr id="3" name="Imagen 2">
          <a:extLst>
            <a:ext uri="{FF2B5EF4-FFF2-40B4-BE49-F238E27FC236}">
              <a16:creationId xmlns:a16="http://schemas.microsoft.com/office/drawing/2014/main" id="{048E695A-E173-45FD-B536-7212097EC3E9}"/>
            </a:ext>
            <a:ext uri="{147F2762-F138-4A5C-976F-8EAC2B608ADB}">
              <a16:predDERef xmlns:a16="http://schemas.microsoft.com/office/drawing/2014/main" pred="{94BDCC59-D5A5-409F-9982-DF7A08B84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59757" y="0"/>
          <a:ext cx="976687" cy="1297688"/>
        </a:xfrm>
        <a:prstGeom prst="rect">
          <a:avLst/>
        </a:prstGeom>
      </xdr:spPr>
    </xdr:pic>
    <xdr:clientData/>
  </xdr:twoCellAnchor>
  <xdr:twoCellAnchor editAs="oneCell">
    <xdr:from>
      <xdr:col>29</xdr:col>
      <xdr:colOff>3752852</xdr:colOff>
      <xdr:row>20</xdr:row>
      <xdr:rowOff>0</xdr:rowOff>
    </xdr:from>
    <xdr:to>
      <xdr:col>29</xdr:col>
      <xdr:colOff>4808852</xdr:colOff>
      <xdr:row>23</xdr:row>
      <xdr:rowOff>82927</xdr:rowOff>
    </xdr:to>
    <xdr:pic>
      <xdr:nvPicPr>
        <xdr:cNvPr id="4" name="Imagen 3">
          <a:extLst>
            <a:ext uri="{FF2B5EF4-FFF2-40B4-BE49-F238E27FC236}">
              <a16:creationId xmlns:a16="http://schemas.microsoft.com/office/drawing/2014/main" id="{08BE384C-ED16-40E1-87F7-B25780792ADF}"/>
            </a:ext>
            <a:ext uri="{147F2762-F138-4A5C-976F-8EAC2B608ADB}">
              <a16:predDERef xmlns:a16="http://schemas.microsoft.com/office/drawing/2014/main" pred="{048E695A-E173-45FD-B536-7212097EC3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406552" y="30584775"/>
          <a:ext cx="1056000" cy="68300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198337</xdr:colOff>
      <xdr:row>0</xdr:row>
      <xdr:rowOff>69056</xdr:rowOff>
    </xdr:from>
    <xdr:to>
      <xdr:col>1</xdr:col>
      <xdr:colOff>361318</xdr:colOff>
      <xdr:row>1</xdr:row>
      <xdr:rowOff>35577</xdr:rowOff>
    </xdr:to>
    <xdr:pic>
      <xdr:nvPicPr>
        <xdr:cNvPr id="5" name="Imagen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337" y="69056"/>
          <a:ext cx="972606" cy="1300021"/>
        </a:xfrm>
        <a:prstGeom prst="rect">
          <a:avLst/>
        </a:prstGeom>
      </xdr:spPr>
    </xdr:pic>
    <xdr:clientData/>
  </xdr:twoCellAnchor>
  <xdr:twoCellAnchor editAs="oneCell">
    <xdr:from>
      <xdr:col>14</xdr:col>
      <xdr:colOff>299357</xdr:colOff>
      <xdr:row>0</xdr:row>
      <xdr:rowOff>0</xdr:rowOff>
    </xdr:from>
    <xdr:to>
      <xdr:col>15</xdr:col>
      <xdr:colOff>475945</xdr:colOff>
      <xdr:row>0</xdr:row>
      <xdr:rowOff>1300021</xdr:rowOff>
    </xdr:to>
    <xdr:pic>
      <xdr:nvPicPr>
        <xdr:cNvPr id="3" name="Imagen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40157" y="0"/>
          <a:ext cx="976688" cy="13000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466093</xdr:colOff>
      <xdr:row>2</xdr:row>
      <xdr:rowOff>339</xdr:rowOff>
    </xdr:to>
    <xdr:pic>
      <xdr:nvPicPr>
        <xdr:cNvPr id="2" name="Imagen 1">
          <a:extLst>
            <a:ext uri="{FF2B5EF4-FFF2-40B4-BE49-F238E27FC236}">
              <a16:creationId xmlns:a16="http://schemas.microsoft.com/office/drawing/2014/main" id="{E7E65DDE-7F4B-42CC-BF33-2071547F0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72606" cy="1302883"/>
        </a:xfrm>
        <a:prstGeom prst="rect">
          <a:avLst/>
        </a:prstGeom>
      </xdr:spPr>
    </xdr:pic>
    <xdr:clientData/>
  </xdr:twoCellAnchor>
  <xdr:twoCellAnchor editAs="oneCell">
    <xdr:from>
      <xdr:col>14</xdr:col>
      <xdr:colOff>299357</xdr:colOff>
      <xdr:row>0</xdr:row>
      <xdr:rowOff>0</xdr:rowOff>
    </xdr:from>
    <xdr:to>
      <xdr:col>15</xdr:col>
      <xdr:colOff>475944</xdr:colOff>
      <xdr:row>1</xdr:row>
      <xdr:rowOff>230888</xdr:rowOff>
    </xdr:to>
    <xdr:pic>
      <xdr:nvPicPr>
        <xdr:cNvPr id="3" name="Imagen 2">
          <a:extLst>
            <a:ext uri="{FF2B5EF4-FFF2-40B4-BE49-F238E27FC236}">
              <a16:creationId xmlns:a16="http://schemas.microsoft.com/office/drawing/2014/main" id="{FF2CB19E-2175-4ED4-851D-9381C0084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59757" y="0"/>
          <a:ext cx="976687" cy="1297688"/>
        </a:xfrm>
        <a:prstGeom prst="rect">
          <a:avLst/>
        </a:prstGeom>
      </xdr:spPr>
    </xdr:pic>
    <xdr:clientData/>
  </xdr:twoCellAnchor>
  <xdr:twoCellAnchor editAs="oneCell">
    <xdr:from>
      <xdr:col>29</xdr:col>
      <xdr:colOff>3752852</xdr:colOff>
      <xdr:row>27</xdr:row>
      <xdr:rowOff>0</xdr:rowOff>
    </xdr:from>
    <xdr:to>
      <xdr:col>29</xdr:col>
      <xdr:colOff>4808852</xdr:colOff>
      <xdr:row>30</xdr:row>
      <xdr:rowOff>82927</xdr:rowOff>
    </xdr:to>
    <xdr:pic>
      <xdr:nvPicPr>
        <xdr:cNvPr id="4" name="Imagen 3">
          <a:extLst>
            <a:ext uri="{FF2B5EF4-FFF2-40B4-BE49-F238E27FC236}">
              <a16:creationId xmlns:a16="http://schemas.microsoft.com/office/drawing/2014/main" id="{15E50E46-4394-40A7-9570-1F92DAB6F6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406552" y="30803847"/>
          <a:ext cx="1056000" cy="69570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221165</xdr:colOff>
      <xdr:row>0</xdr:row>
      <xdr:rowOff>1311927</xdr:rowOff>
    </xdr:to>
    <xdr:pic>
      <xdr:nvPicPr>
        <xdr:cNvPr id="2" name="Imagen 1">
          <a:extLst>
            <a:ext uri="{FF2B5EF4-FFF2-40B4-BE49-F238E27FC236}">
              <a16:creationId xmlns:a16="http://schemas.microsoft.com/office/drawing/2014/main" id="{23BC00D6-B62F-46B6-8918-00BB9AAC36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84853" cy="1300021"/>
        </a:xfrm>
        <a:prstGeom prst="rect">
          <a:avLst/>
        </a:prstGeom>
      </xdr:spPr>
    </xdr:pic>
    <xdr:clientData/>
  </xdr:twoCellAnchor>
  <xdr:twoCellAnchor editAs="oneCell">
    <xdr:from>
      <xdr:col>14</xdr:col>
      <xdr:colOff>299357</xdr:colOff>
      <xdr:row>0</xdr:row>
      <xdr:rowOff>0</xdr:rowOff>
    </xdr:from>
    <xdr:to>
      <xdr:col>15</xdr:col>
      <xdr:colOff>387719</xdr:colOff>
      <xdr:row>0</xdr:row>
      <xdr:rowOff>1300021</xdr:rowOff>
    </xdr:to>
    <xdr:pic>
      <xdr:nvPicPr>
        <xdr:cNvPr id="3" name="Imagen 2">
          <a:extLst>
            <a:ext uri="{FF2B5EF4-FFF2-40B4-BE49-F238E27FC236}">
              <a16:creationId xmlns:a16="http://schemas.microsoft.com/office/drawing/2014/main" id="{F89E389E-59C7-462D-BE77-E3F087477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5800" y="0"/>
          <a:ext cx="979410" cy="1300021"/>
        </a:xfrm>
        <a:prstGeom prst="rect">
          <a:avLst/>
        </a:prstGeom>
      </xdr:spPr>
    </xdr:pic>
    <xdr:clientData/>
  </xdr:twoCellAnchor>
  <xdr:twoCellAnchor editAs="oneCell">
    <xdr:from>
      <xdr:col>12</xdr:col>
      <xdr:colOff>594032</xdr:colOff>
      <xdr:row>19</xdr:row>
      <xdr:rowOff>47110</xdr:rowOff>
    </xdr:from>
    <xdr:to>
      <xdr:col>13</xdr:col>
      <xdr:colOff>799952</xdr:colOff>
      <xdr:row>22</xdr:row>
      <xdr:rowOff>155521</xdr:rowOff>
    </xdr:to>
    <xdr:pic>
      <xdr:nvPicPr>
        <xdr:cNvPr id="4" name="Imagen 3">
          <a:extLst>
            <a:ext uri="{FF2B5EF4-FFF2-40B4-BE49-F238E27FC236}">
              <a16:creationId xmlns:a16="http://schemas.microsoft.com/office/drawing/2014/main" id="{37AAE889-EF4B-481D-B9DC-E0CCC5C35C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358657" y="21154510"/>
          <a:ext cx="1053645" cy="70848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304800</xdr:colOff>
      <xdr:row>0</xdr:row>
      <xdr:rowOff>9525</xdr:rowOff>
    </xdr:from>
    <xdr:to>
      <xdr:col>0</xdr:col>
      <xdr:colOff>828675</xdr:colOff>
      <xdr:row>0</xdr:row>
      <xdr:rowOff>704850</xdr:rowOff>
    </xdr:to>
    <xdr:pic>
      <xdr:nvPicPr>
        <xdr:cNvPr id="2" name="Imagen 1">
          <a:extLst>
            <a:ext uri="{FF2B5EF4-FFF2-40B4-BE49-F238E27FC236}">
              <a16:creationId xmlns:a16="http://schemas.microsoft.com/office/drawing/2014/main" id="{0D8EA309-2075-4480-95FF-96B1A60EE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9525"/>
          <a:ext cx="523875" cy="695325"/>
        </a:xfrm>
        <a:prstGeom prst="rect">
          <a:avLst/>
        </a:prstGeom>
      </xdr:spPr>
    </xdr:pic>
    <xdr:clientData/>
  </xdr:twoCellAnchor>
  <xdr:twoCellAnchor editAs="oneCell">
    <xdr:from>
      <xdr:col>14</xdr:col>
      <xdr:colOff>299357</xdr:colOff>
      <xdr:row>0</xdr:row>
      <xdr:rowOff>0</xdr:rowOff>
    </xdr:from>
    <xdr:to>
      <xdr:col>15</xdr:col>
      <xdr:colOff>478667</xdr:colOff>
      <xdr:row>0</xdr:row>
      <xdr:rowOff>1300021</xdr:rowOff>
    </xdr:to>
    <xdr:pic>
      <xdr:nvPicPr>
        <xdr:cNvPr id="3" name="Imagen 2">
          <a:extLst>
            <a:ext uri="{FF2B5EF4-FFF2-40B4-BE49-F238E27FC236}">
              <a16:creationId xmlns:a16="http://schemas.microsoft.com/office/drawing/2014/main" id="{4B879698-8FF9-4F95-B3A7-ABB2A2C7D8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45825" y="0"/>
          <a:ext cx="979410" cy="1300021"/>
        </a:xfrm>
        <a:prstGeom prst="rect">
          <a:avLst/>
        </a:prstGeom>
      </xdr:spPr>
    </xdr:pic>
    <xdr:clientData/>
  </xdr:twoCellAnchor>
  <xdr:twoCellAnchor editAs="oneCell">
    <xdr:from>
      <xdr:col>12</xdr:col>
      <xdr:colOff>635000</xdr:colOff>
      <xdr:row>20</xdr:row>
      <xdr:rowOff>0</xdr:rowOff>
    </xdr:from>
    <xdr:to>
      <xdr:col>13</xdr:col>
      <xdr:colOff>600916</xdr:colOff>
      <xdr:row>23</xdr:row>
      <xdr:rowOff>104652</xdr:rowOff>
    </xdr:to>
    <xdr:pic>
      <xdr:nvPicPr>
        <xdr:cNvPr id="4" name="Imagen 3">
          <a:extLst>
            <a:ext uri="{FF2B5EF4-FFF2-40B4-BE49-F238E27FC236}">
              <a16:creationId xmlns:a16="http://schemas.microsoft.com/office/drawing/2014/main" id="{443C4629-833E-47A6-AED7-407571D484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361525" y="29057597"/>
          <a:ext cx="1051766" cy="704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303112</xdr:colOff>
      <xdr:row>0</xdr:row>
      <xdr:rowOff>11906</xdr:rowOff>
    </xdr:from>
    <xdr:to>
      <xdr:col>1</xdr:col>
      <xdr:colOff>466093</xdr:colOff>
      <xdr:row>0</xdr:row>
      <xdr:rowOff>1311927</xdr:rowOff>
    </xdr:to>
    <xdr:pic>
      <xdr:nvPicPr>
        <xdr:cNvPr id="2" name="Imagen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112" y="11906"/>
          <a:ext cx="972606" cy="1300021"/>
        </a:xfrm>
        <a:prstGeom prst="rect">
          <a:avLst/>
        </a:prstGeom>
      </xdr:spPr>
    </xdr:pic>
    <xdr:clientData/>
  </xdr:twoCellAnchor>
  <xdr:twoCellAnchor editAs="oneCell">
    <xdr:from>
      <xdr:col>14</xdr:col>
      <xdr:colOff>299357</xdr:colOff>
      <xdr:row>0</xdr:row>
      <xdr:rowOff>0</xdr:rowOff>
    </xdr:from>
    <xdr:to>
      <xdr:col>15</xdr:col>
      <xdr:colOff>475945</xdr:colOff>
      <xdr:row>0</xdr:row>
      <xdr:rowOff>1300021</xdr:rowOff>
    </xdr:to>
    <xdr:pic>
      <xdr:nvPicPr>
        <xdr:cNvPr id="3" name="Imagen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073632" y="0"/>
          <a:ext cx="976688" cy="13000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654713" cy="573713"/>
    <xdr:pic>
      <xdr:nvPicPr>
        <xdr:cNvPr id="2" name="3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713" cy="573713"/>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361950</xdr:colOff>
      <xdr:row>0</xdr:row>
      <xdr:rowOff>0</xdr:rowOff>
    </xdr:from>
    <xdr:to>
      <xdr:col>2</xdr:col>
      <xdr:colOff>123825</xdr:colOff>
      <xdr:row>1</xdr:row>
      <xdr:rowOff>0</xdr:rowOff>
    </xdr:to>
    <xdr:pic>
      <xdr:nvPicPr>
        <xdr:cNvPr id="2" name="Imagen 1">
          <a:extLst>
            <a:ext uri="{FF2B5EF4-FFF2-40B4-BE49-F238E27FC236}">
              <a16:creationId xmlns:a16="http://schemas.microsoft.com/office/drawing/2014/main" id="{0FE80B54-E94C-31F9-15B1-B049D868C2F0}"/>
            </a:ext>
          </a:extLst>
        </xdr:cNvPr>
        <xdr:cNvPicPr>
          <a:picLocks noChangeAspect="1"/>
        </xdr:cNvPicPr>
      </xdr:nvPicPr>
      <xdr:blipFill>
        <a:blip xmlns:r="http://schemas.openxmlformats.org/officeDocument/2006/relationships" r:embed="rId1"/>
        <a:stretch>
          <a:fillRect/>
        </a:stretch>
      </xdr:blipFill>
      <xdr:spPr>
        <a:xfrm>
          <a:off x="361950" y="0"/>
          <a:ext cx="981075" cy="1295400"/>
        </a:xfrm>
        <a:prstGeom prst="rect">
          <a:avLst/>
        </a:prstGeom>
      </xdr:spPr>
    </xdr:pic>
    <xdr:clientData/>
  </xdr:twoCellAnchor>
  <xdr:twoCellAnchor editAs="oneCell">
    <xdr:from>
      <xdr:col>16</xdr:col>
      <xdr:colOff>95250</xdr:colOff>
      <xdr:row>0</xdr:row>
      <xdr:rowOff>9525</xdr:rowOff>
    </xdr:from>
    <xdr:to>
      <xdr:col>16</xdr:col>
      <xdr:colOff>1066800</xdr:colOff>
      <xdr:row>0</xdr:row>
      <xdr:rowOff>1285875</xdr:rowOff>
    </xdr:to>
    <xdr:pic>
      <xdr:nvPicPr>
        <xdr:cNvPr id="3" name="Imagen 2">
          <a:extLst>
            <a:ext uri="{FF2B5EF4-FFF2-40B4-BE49-F238E27FC236}">
              <a16:creationId xmlns:a16="http://schemas.microsoft.com/office/drawing/2014/main" id="{D457BCB6-769A-92EF-AB6B-51E2B46425EB}"/>
            </a:ext>
            <a:ext uri="{147F2762-F138-4A5C-976F-8EAC2B608ADB}">
              <a16:predDERef xmlns:a16="http://schemas.microsoft.com/office/drawing/2014/main" pred="{0FE80B54-E94C-31F9-15B1-B049D868C2F0}"/>
            </a:ext>
          </a:extLst>
        </xdr:cNvPr>
        <xdr:cNvPicPr>
          <a:picLocks noChangeAspect="1"/>
        </xdr:cNvPicPr>
      </xdr:nvPicPr>
      <xdr:blipFill>
        <a:blip xmlns:r="http://schemas.openxmlformats.org/officeDocument/2006/relationships" r:embed="rId1"/>
        <a:stretch>
          <a:fillRect/>
        </a:stretch>
      </xdr:blipFill>
      <xdr:spPr>
        <a:xfrm>
          <a:off x="18688050" y="9525"/>
          <a:ext cx="971550" cy="12763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30</xdr:col>
      <xdr:colOff>2042</xdr:colOff>
      <xdr:row>106</xdr:row>
      <xdr:rowOff>128248</xdr:rowOff>
    </xdr:from>
    <xdr:to>
      <xdr:col>34</xdr:col>
      <xdr:colOff>142535</xdr:colOff>
      <xdr:row>132</xdr:row>
      <xdr:rowOff>157163</xdr:rowOff>
    </xdr:to>
    <xdr:graphicFrame macro="">
      <xdr:nvGraphicFramePr>
        <xdr:cNvPr id="3" name="Gráfico 2">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323850</xdr:colOff>
      <xdr:row>0</xdr:row>
      <xdr:rowOff>152400</xdr:rowOff>
    </xdr:from>
    <xdr:to>
      <xdr:col>1</xdr:col>
      <xdr:colOff>486831</xdr:colOff>
      <xdr:row>0</xdr:row>
      <xdr:rowOff>1452421</xdr:rowOff>
    </xdr:to>
    <xdr:pic>
      <xdr:nvPicPr>
        <xdr:cNvPr id="2" name="Imagen 1">
          <a:extLst>
            <a:ext uri="{FF2B5EF4-FFF2-40B4-BE49-F238E27FC236}">
              <a16:creationId xmlns:a16="http://schemas.microsoft.com/office/drawing/2014/main" id="{88DDB965-619B-4821-B2FA-57272BB08C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52400"/>
          <a:ext cx="972606" cy="1300021"/>
        </a:xfrm>
        <a:prstGeom prst="rect">
          <a:avLst/>
        </a:prstGeom>
      </xdr:spPr>
    </xdr:pic>
    <xdr:clientData/>
  </xdr:twoCellAnchor>
  <xdr:twoCellAnchor editAs="oneCell">
    <xdr:from>
      <xdr:col>14</xdr:col>
      <xdr:colOff>762000</xdr:colOff>
      <xdr:row>0</xdr:row>
      <xdr:rowOff>180975</xdr:rowOff>
    </xdr:from>
    <xdr:to>
      <xdr:col>15</xdr:col>
      <xdr:colOff>534456</xdr:colOff>
      <xdr:row>0</xdr:row>
      <xdr:rowOff>1480996</xdr:rowOff>
    </xdr:to>
    <xdr:pic>
      <xdr:nvPicPr>
        <xdr:cNvPr id="3" name="Imagen 2">
          <a:extLst>
            <a:ext uri="{FF2B5EF4-FFF2-40B4-BE49-F238E27FC236}">
              <a16:creationId xmlns:a16="http://schemas.microsoft.com/office/drawing/2014/main" id="{C7459B74-B72A-4014-BF8F-9AF4EA33E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50725" y="180975"/>
          <a:ext cx="972606" cy="13000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809625</xdr:colOff>
      <xdr:row>0</xdr:row>
      <xdr:rowOff>180975</xdr:rowOff>
    </xdr:from>
    <xdr:to>
      <xdr:col>1</xdr:col>
      <xdr:colOff>300718</xdr:colOff>
      <xdr:row>1</xdr:row>
      <xdr:rowOff>758</xdr:rowOff>
    </xdr:to>
    <xdr:pic>
      <xdr:nvPicPr>
        <xdr:cNvPr id="3" name="Imagen 3">
          <a:extLst>
            <a:ext uri="{FF2B5EF4-FFF2-40B4-BE49-F238E27FC236}">
              <a16:creationId xmlns:a16="http://schemas.microsoft.com/office/drawing/2014/main" id="{43CC5EC2-8498-4C53-9798-EC547E21A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180975"/>
          <a:ext cx="748393" cy="1019933"/>
        </a:xfrm>
        <a:prstGeom prst="rect">
          <a:avLst/>
        </a:prstGeom>
      </xdr:spPr>
    </xdr:pic>
    <xdr:clientData/>
  </xdr:twoCellAnchor>
  <xdr:twoCellAnchor editAs="oneCell">
    <xdr:from>
      <xdr:col>14</xdr:col>
      <xdr:colOff>571500</xdr:colOff>
      <xdr:row>0</xdr:row>
      <xdr:rowOff>228600</xdr:rowOff>
    </xdr:from>
    <xdr:to>
      <xdr:col>15</xdr:col>
      <xdr:colOff>519793</xdr:colOff>
      <xdr:row>1</xdr:row>
      <xdr:rowOff>48383</xdr:rowOff>
    </xdr:to>
    <xdr:pic>
      <xdr:nvPicPr>
        <xdr:cNvPr id="4" name="Imagen 3">
          <a:extLst>
            <a:ext uri="{FF2B5EF4-FFF2-40B4-BE49-F238E27FC236}">
              <a16:creationId xmlns:a16="http://schemas.microsoft.com/office/drawing/2014/main" id="{74BC22F7-6DDD-48D2-9644-2A085C72A1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897975" y="228600"/>
          <a:ext cx="748393" cy="10199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904875</xdr:colOff>
      <xdr:row>0</xdr:row>
      <xdr:rowOff>0</xdr:rowOff>
    </xdr:from>
    <xdr:to>
      <xdr:col>2</xdr:col>
      <xdr:colOff>48306</xdr:colOff>
      <xdr:row>2</xdr:row>
      <xdr:rowOff>10283</xdr:rowOff>
    </xdr:to>
    <xdr:pic>
      <xdr:nvPicPr>
        <xdr:cNvPr id="2" name="Imagen 3">
          <a:extLst>
            <a:ext uri="{FF2B5EF4-FFF2-40B4-BE49-F238E27FC236}">
              <a16:creationId xmlns:a16="http://schemas.microsoft.com/office/drawing/2014/main" id="{F8D426DE-777C-48DA-BFBC-CF195293B5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5" y="0"/>
          <a:ext cx="753156" cy="1019933"/>
        </a:xfrm>
        <a:prstGeom prst="rect">
          <a:avLst/>
        </a:prstGeom>
      </xdr:spPr>
    </xdr:pic>
    <xdr:clientData/>
  </xdr:twoCellAnchor>
  <xdr:twoCellAnchor editAs="oneCell">
    <xdr:from>
      <xdr:col>14</xdr:col>
      <xdr:colOff>581025</xdr:colOff>
      <xdr:row>0</xdr:row>
      <xdr:rowOff>0</xdr:rowOff>
    </xdr:from>
    <xdr:to>
      <xdr:col>15</xdr:col>
      <xdr:colOff>438830</xdr:colOff>
      <xdr:row>2</xdr:row>
      <xdr:rowOff>10283</xdr:rowOff>
    </xdr:to>
    <xdr:pic>
      <xdr:nvPicPr>
        <xdr:cNvPr id="3" name="Imagen 3">
          <a:extLst>
            <a:ext uri="{FF2B5EF4-FFF2-40B4-BE49-F238E27FC236}">
              <a16:creationId xmlns:a16="http://schemas.microsoft.com/office/drawing/2014/main" id="{1FBC2246-47F7-49C3-989B-705E64D8EB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50450" y="0"/>
          <a:ext cx="753156" cy="10199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95931</xdr:colOff>
      <xdr:row>0</xdr:row>
      <xdr:rowOff>1019933</xdr:rowOff>
    </xdr:to>
    <xdr:pic>
      <xdr:nvPicPr>
        <xdr:cNvPr id="2" name="Imagen 3">
          <a:extLst>
            <a:ext uri="{FF2B5EF4-FFF2-40B4-BE49-F238E27FC236}">
              <a16:creationId xmlns:a16="http://schemas.microsoft.com/office/drawing/2014/main" id="{FE417AC2-EDC3-486A-A96E-5D2A7B4389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53156" cy="1019933"/>
        </a:xfrm>
        <a:prstGeom prst="rect">
          <a:avLst/>
        </a:prstGeom>
      </xdr:spPr>
    </xdr:pic>
    <xdr:clientData/>
  </xdr:twoCellAnchor>
  <xdr:twoCellAnchor editAs="oneCell">
    <xdr:from>
      <xdr:col>14</xdr:col>
      <xdr:colOff>257175</xdr:colOff>
      <xdr:row>0</xdr:row>
      <xdr:rowOff>342900</xdr:rowOff>
    </xdr:from>
    <xdr:to>
      <xdr:col>15</xdr:col>
      <xdr:colOff>381681</xdr:colOff>
      <xdr:row>0</xdr:row>
      <xdr:rowOff>1362833</xdr:rowOff>
    </xdr:to>
    <xdr:pic>
      <xdr:nvPicPr>
        <xdr:cNvPr id="3" name="Imagen 3">
          <a:extLst>
            <a:ext uri="{FF2B5EF4-FFF2-40B4-BE49-F238E27FC236}">
              <a16:creationId xmlns:a16="http://schemas.microsoft.com/office/drawing/2014/main" id="{FA0CF9B2-3C60-475C-93BE-9AAA7F90C5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812125" y="342900"/>
          <a:ext cx="753156" cy="10199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898072</xdr:colOff>
      <xdr:row>0</xdr:row>
      <xdr:rowOff>27214</xdr:rowOff>
    </xdr:from>
    <xdr:to>
      <xdr:col>1</xdr:col>
      <xdr:colOff>751796</xdr:colOff>
      <xdr:row>0</xdr:row>
      <xdr:rowOff>1047147</xdr:rowOff>
    </xdr:to>
    <xdr:pic>
      <xdr:nvPicPr>
        <xdr:cNvPr id="2" name="Imagen 3">
          <a:extLst>
            <a:ext uri="{FF2B5EF4-FFF2-40B4-BE49-F238E27FC236}">
              <a16:creationId xmlns:a16="http://schemas.microsoft.com/office/drawing/2014/main" id="{E5EC8EAB-9480-49D4-B9E9-D82437F26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072" y="27214"/>
          <a:ext cx="753156" cy="1019933"/>
        </a:xfrm>
        <a:prstGeom prst="rect">
          <a:avLst/>
        </a:prstGeom>
      </xdr:spPr>
    </xdr:pic>
    <xdr:clientData/>
  </xdr:twoCellAnchor>
  <xdr:twoCellAnchor editAs="oneCell">
    <xdr:from>
      <xdr:col>14</xdr:col>
      <xdr:colOff>503464</xdr:colOff>
      <xdr:row>0</xdr:row>
      <xdr:rowOff>163285</xdr:rowOff>
    </xdr:from>
    <xdr:to>
      <xdr:col>15</xdr:col>
      <xdr:colOff>426584</xdr:colOff>
      <xdr:row>1</xdr:row>
      <xdr:rowOff>81039</xdr:rowOff>
    </xdr:to>
    <xdr:pic>
      <xdr:nvPicPr>
        <xdr:cNvPr id="3" name="Imagen 3">
          <a:extLst>
            <a:ext uri="{FF2B5EF4-FFF2-40B4-BE49-F238E27FC236}">
              <a16:creationId xmlns:a16="http://schemas.microsoft.com/office/drawing/2014/main" id="{426E4793-0566-4061-833E-2686AD55AE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08785" y="163285"/>
          <a:ext cx="753156" cy="10199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428625</xdr:colOff>
      <xdr:row>0</xdr:row>
      <xdr:rowOff>0</xdr:rowOff>
    </xdr:from>
    <xdr:to>
      <xdr:col>2</xdr:col>
      <xdr:colOff>974338</xdr:colOff>
      <xdr:row>1</xdr:row>
      <xdr:rowOff>18908</xdr:rowOff>
    </xdr:to>
    <xdr:pic>
      <xdr:nvPicPr>
        <xdr:cNvPr id="2" name="Imagen 1">
          <a:extLst>
            <a:ext uri="{FF2B5EF4-FFF2-40B4-BE49-F238E27FC236}">
              <a16:creationId xmlns:a16="http://schemas.microsoft.com/office/drawing/2014/main" id="{14487D34-D2E1-47E5-A235-2D6FB0652E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5" y="0"/>
          <a:ext cx="974338" cy="12952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390525</xdr:colOff>
      <xdr:row>0</xdr:row>
      <xdr:rowOff>1200150</xdr:rowOff>
    </xdr:to>
    <xdr:pic>
      <xdr:nvPicPr>
        <xdr:cNvPr id="12" name="Imagen 3">
          <a:extLst>
            <a:ext uri="{FF2B5EF4-FFF2-40B4-BE49-F238E27FC236}">
              <a16:creationId xmlns:a16="http://schemas.microsoft.com/office/drawing/2014/main" id="{A3D91C5B-6D4E-41F8-8A32-F3253D58D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0"/>
          <a:ext cx="885825" cy="1200150"/>
        </a:xfrm>
        <a:prstGeom prst="rect">
          <a:avLst/>
        </a:prstGeom>
      </xdr:spPr>
    </xdr:pic>
    <xdr:clientData/>
  </xdr:twoCellAnchor>
  <xdr:twoCellAnchor editAs="oneCell">
    <xdr:from>
      <xdr:col>14</xdr:col>
      <xdr:colOff>647700</xdr:colOff>
      <xdr:row>0</xdr:row>
      <xdr:rowOff>0</xdr:rowOff>
    </xdr:from>
    <xdr:to>
      <xdr:col>15</xdr:col>
      <xdr:colOff>447675</xdr:colOff>
      <xdr:row>0</xdr:row>
      <xdr:rowOff>1200150</xdr:rowOff>
    </xdr:to>
    <xdr:pic>
      <xdr:nvPicPr>
        <xdr:cNvPr id="15" name="Imagen 4">
          <a:extLst>
            <a:ext uri="{FF2B5EF4-FFF2-40B4-BE49-F238E27FC236}">
              <a16:creationId xmlns:a16="http://schemas.microsoft.com/office/drawing/2014/main" id="{81EA945E-5CA9-43D4-B3B8-1C675791127F}"/>
            </a:ext>
            <a:ext uri="{147F2762-F138-4A5C-976F-8EAC2B608ADB}">
              <a16:predDERef xmlns:a16="http://schemas.microsoft.com/office/drawing/2014/main" pred="{A3D91C5B-6D4E-41F8-8A32-F3253D58DA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2564" y="0"/>
          <a:ext cx="891020" cy="1200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NICAUCA/Downloads/Comisiones%20Acad&#233;mic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Desktop/Doc%20VRI/OCI%202019/PLANES/Planes%20de%20Mejoramiento/Seguimiento%20Nov/PM%20informes%20de%20gesti&#243;n/Copia%20de%20PM%20INFORME%20GESTI&#211;N%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C\Desktop\PMs\PE-GS-2.2.1-FOR-26-Formato%20Plan%20de%20Mejora%20V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C/Desktop/PMs/PE-GS-2.2.1-FOR-26-Formato%20Plan%20de%20Mejora%20V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OCI\OCI%202021\Planes\Planes%20de%20Mejoramiento\Formato%20PM%202021\PE-GS-2.2.1-FOR-26-Formato%20Plan%20de%20Mejora%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ón PlanMejora"/>
      <sheetName val="Seguimiento PlandeMejora"/>
      <sheetName val="Datos"/>
      <sheetName val="Form. Accion Correctiva (1)"/>
      <sheetName val="Form. Accion Correctiva (2)"/>
      <sheetName val="Form. Accion Correctiva (3)"/>
      <sheetName val="Form. Accion Correctiva (4)"/>
      <sheetName val="Form. Accion Correctiva (5)"/>
      <sheetName val="Form. Accion Correctiva (6)"/>
      <sheetName val="Form. Accion Correctiva (7)"/>
      <sheetName val="Form. Accion Correctiva (8)"/>
      <sheetName val="Form. Accion Correctiva (9)"/>
      <sheetName val="Form. Accion Correctiva (10)"/>
      <sheetName val="Form. Accion Correctiva (11)"/>
      <sheetName val="Form. Accion Correctiva (12)"/>
      <sheetName val="Form. Accion Correctiva (13)"/>
      <sheetName val="Form. Accion Correctiva (14)"/>
      <sheetName val="Hoja1"/>
    </sheetNames>
    <sheetDataSet>
      <sheetData sheetId="0"/>
      <sheetData sheetId="1"/>
      <sheetData sheetId="2">
        <row r="8">
          <cell r="D8" t="str">
            <v>Misión y Proyecto Institucional</v>
          </cell>
        </row>
        <row r="9">
          <cell r="D9" t="str">
            <v>Estudiantes</v>
          </cell>
        </row>
        <row r="10">
          <cell r="D10" t="str">
            <v>Profesores</v>
          </cell>
        </row>
        <row r="11">
          <cell r="D11" t="str">
            <v>Procesos Académicos</v>
          </cell>
        </row>
        <row r="12">
          <cell r="D12" t="str">
            <v>Visibilidad Nacional e Internacional</v>
          </cell>
        </row>
        <row r="13">
          <cell r="D13" t="str">
            <v>Investigación y creación artística y cultural</v>
          </cell>
        </row>
        <row r="14">
          <cell r="D14" t="str">
            <v>Pertinencia e Impacto social</v>
          </cell>
        </row>
        <row r="15">
          <cell r="D15" t="str">
            <v>Procesos de Autoevaluación y Autorregulación</v>
          </cell>
        </row>
        <row r="16">
          <cell r="D16" t="str">
            <v>Bienestar Institucional</v>
          </cell>
        </row>
        <row r="17">
          <cell r="D17" t="str">
            <v xml:space="preserve">Organización, Gestión y  Administración </v>
          </cell>
        </row>
        <row r="18">
          <cell r="D18" t="str">
            <v xml:space="preserve">Recursos de Apoyo académico e Infraestructura Física </v>
          </cell>
        </row>
        <row r="19">
          <cell r="D19" t="str">
            <v>Recursos Financieros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ción PlanMejora"/>
      <sheetName val="Seguimiento PlandeMejora"/>
      <sheetName val="Hoja1"/>
      <sheetName val="Datos"/>
    </sheetNames>
    <sheetDataSet>
      <sheetData sheetId="0">
        <row r="12">
          <cell r="A12" t="str">
            <v>Control Interno</v>
          </cell>
        </row>
      </sheetData>
      <sheetData sheetId="1"/>
      <sheetData sheetId="2"/>
      <sheetData sheetId="3">
        <row r="6">
          <cell r="C6" t="str">
            <v>Autoevaluación</v>
          </cell>
        </row>
        <row r="7">
          <cell r="C7" t="str">
            <v>Evaluación de Pares</v>
          </cell>
        </row>
        <row r="8">
          <cell r="C8" t="str">
            <v>Auditoría Interna</v>
          </cell>
        </row>
        <row r="9">
          <cell r="C9" t="str">
            <v>Evaluación Externa</v>
          </cell>
        </row>
        <row r="10">
          <cell r="C10" t="str">
            <v>Control Interno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alidas No Conformes"/>
      <sheetName val="Formulación Plan Mejora"/>
      <sheetName val="Seguimiento PlandeMejora"/>
      <sheetName val="Datos"/>
      <sheetName val="Form. Accion Correctiva (1)"/>
      <sheetName val="Hoja2"/>
      <sheetName val="Hoja6"/>
      <sheetName val="Hoja5"/>
      <sheetName val="Hoja1"/>
    </sheetNames>
    <sheetDataSet>
      <sheetData sheetId="0"/>
      <sheetData sheetId="1"/>
      <sheetData sheetId="2"/>
      <sheetData sheetId="3"/>
      <sheetData sheetId="4"/>
      <sheetData sheetId="5">
        <row r="3">
          <cell r="A3" t="str">
            <v>Número</v>
          </cell>
        </row>
        <row r="4">
          <cell r="A4" t="str">
            <v>Porcentaje</v>
          </cell>
        </row>
        <row r="5">
          <cell r="A5" t="str">
            <v>Índice de flexibilidad</v>
          </cell>
        </row>
        <row r="6">
          <cell r="A6" t="str">
            <v>Índice de Absorción</v>
          </cell>
        </row>
        <row r="7">
          <cell r="A7" t="str">
            <v>Tasa de Deserción</v>
          </cell>
        </row>
        <row r="8">
          <cell r="A8" t="str">
            <v>Tasa de Graduación</v>
          </cell>
        </row>
        <row r="9">
          <cell r="A9" t="str">
            <v>Flujo:N°/Semestre</v>
          </cell>
        </row>
        <row r="10">
          <cell r="A10" t="str">
            <v>Flujo:N°/Año</v>
          </cell>
        </row>
        <row r="11">
          <cell r="A11" t="str">
            <v>Otro</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alidas No Conformes"/>
      <sheetName val="Formulación Plan Mejora"/>
      <sheetName val="Seguimiento PlandeMejora"/>
      <sheetName val="Datos"/>
      <sheetName val="Form. Accion Correctiva (1)"/>
      <sheetName val="Hoja2"/>
      <sheetName val="Hoja6"/>
      <sheetName val="Hoja5"/>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alidas No Conformes"/>
      <sheetName val="Formulación Plan Mejora"/>
      <sheetName val="Seguimiento PlandeMejora"/>
      <sheetName val="Datos"/>
      <sheetName val="Form. Accion Correctiva (1)"/>
      <sheetName val="Form. Accion Correctiva (2)"/>
      <sheetName val="Form. Accion Correctiva (3)"/>
      <sheetName val="Form. Accion Correctiva (4)"/>
      <sheetName val="Form. Accion Correctiva (5)"/>
      <sheetName val="Form. Accion Correctiva (6)"/>
      <sheetName val="Form. Accion Correctiva (7)"/>
      <sheetName val="Form. Accion Correctiva (8)"/>
      <sheetName val="Form. Accion Correctiva (9)"/>
      <sheetName val="Form. Accion Correctiva (10)"/>
      <sheetName val="Form. Accion Correctiva (11)"/>
      <sheetName val="Form. Accion Correctiva (12)"/>
      <sheetName val="Form. Accion Correctiva (13)"/>
      <sheetName val="Form. Accion Correctiva (14)"/>
      <sheetName val="Hoja2"/>
      <sheetName val="Hoja6"/>
      <sheetName val="Hoja5"/>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F0DFBF-2A86-48AF-A943-05B25C7EE9D4}" name="Tabla13" displayName="Tabla13" ref="A1:P28" totalsRowShown="0" headerRowDxfId="505" dataDxfId="503" headerRowBorderDxfId="504" tableBorderDxfId="502" totalsRowBorderDxfId="501">
  <autoFilter ref="A1:P28" xr:uid="{03E1696A-82DD-44F3-BC9C-248716A0C937}"/>
  <tableColumns count="16">
    <tableColumn id="1" xr3:uid="{C8B968F6-BB5B-453C-B306-9163714D6D6A}" name="Nº" dataDxfId="500"/>
    <tableColumn id="16" xr3:uid="{A9F4C48C-F2A9-41A1-AB16-5B9040503B27}" name="Año" dataDxfId="499"/>
    <tableColumn id="15" xr3:uid="{6A9F6C96-D04C-411F-A2B1-996CEF05D30A}" name="Proceso Responsable" dataDxfId="498"/>
    <tableColumn id="2" xr3:uid="{23171319-4710-471A-AB4E-EE1E7A183C97}" name="Dependencia Responsable" dataDxfId="497"/>
    <tableColumn id="3" xr3:uid="{EC2C9685-90AC-40EE-A446-B0D0EEB587D7}" name="Plan de Mejoramiento" dataDxfId="496"/>
    <tableColumn id="5" xr3:uid="{C23B59E4-E7CC-45BC-A45E-E8EFB132DC38}" name="Fecha de suscripción" dataDxfId="495"/>
    <tableColumn id="6" xr3:uid="{0093106B-808B-467C-8B26-A44C89C79846}" name="Fecha de Inicio" dataDxfId="494"/>
    <tableColumn id="7" xr3:uid="{D5921049-F741-4686-801E-B481F6DDBC57}" name="Fecha Vencimiento" dataDxfId="493"/>
    <tableColumn id="8" xr3:uid="{A1E07034-9C71-414F-97D8-F0EC75157AF6}" name="Porcentaje de Avance 2025-2" dataDxfId="492">
      <calculatedColumnFormula>#REF!</calculatedColumnFormula>
    </tableColumn>
    <tableColumn id="9" xr3:uid="{A0486EAD-8202-4167-B1DF-16CC42A600E6}" name="Porcentaje de Cumplimiento 2025-2" dataDxfId="491">
      <calculatedColumnFormula>#REF!</calculatedColumnFormula>
    </tableColumn>
    <tableColumn id="22" xr3:uid="{E1B2C6C9-D442-4FA8-BF5E-24A065704BA2}" name="Efectividad 2025-2" dataDxfId="490"/>
    <tableColumn id="10" xr3:uid="{0B53A705-D88B-4517-A40F-F2034687A351}" name="Fecha último seguimiento" dataDxfId="489"/>
    <tableColumn id="11" xr3:uid="{1863E54D-1BC1-449E-ABCD-F9ACCEC469D1}" name="Estado" dataDxfId="488"/>
    <tableColumn id="12" xr3:uid="{4389C05C-6FFC-4FE0-929E-4A308429C0CF}" name="Observación" dataDxfId="487"/>
    <tableColumn id="13" xr3:uid="{55A96269-E2F6-45B1-8FFA-CAC3BDF4CFF3}" name="Cierre oficial" dataDxfId="486"/>
    <tableColumn id="14" xr3:uid="{0795174F-D5E7-4325-8231-502F353B3180}" name="Responsable_x000a_del Seguimiento" dataDxfId="48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5.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6.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7.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8.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9.bin"/><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7.xml.rels><?xml version="1.0" encoding="UTF-8" standalone="yes"?>
<Relationships xmlns="http://schemas.openxmlformats.org/package/2006/relationships"><Relationship Id="rId8" Type="http://schemas.openxmlformats.org/officeDocument/2006/relationships/drawing" Target="../drawings/drawing22.xml"/><Relationship Id="rId3" Type="http://schemas.openxmlformats.org/officeDocument/2006/relationships/hyperlink" Target="mailto:dianaximena@unicauca.edu.co" TargetMode="External"/><Relationship Id="rId7" Type="http://schemas.openxmlformats.org/officeDocument/2006/relationships/printerSettings" Target="../printerSettings/printerSettings10.bin"/><Relationship Id="rId2" Type="http://schemas.openxmlformats.org/officeDocument/2006/relationships/hyperlink" Target="mailto:juridicoviceacad@unicauca.edu.co" TargetMode="External"/><Relationship Id="rId1" Type="http://schemas.openxmlformats.org/officeDocument/2006/relationships/hyperlink" Target="mailto:juridicoviceacad@unicauca.edu.co" TargetMode="External"/><Relationship Id="rId6" Type="http://schemas.openxmlformats.org/officeDocument/2006/relationships/hyperlink" Target="mailto:quejasreclamos@unicauca.edu.co" TargetMode="External"/><Relationship Id="rId5" Type="http://schemas.openxmlformats.org/officeDocument/2006/relationships/hyperlink" Target="mailto:franjavieche@unicauca.edu.co" TargetMode="External"/><Relationship Id="rId4" Type="http://schemas.openxmlformats.org/officeDocument/2006/relationships/hyperlink" Target="mailto:fquiroz@unicauca.edu.co"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drive.google.com/file/d/1z0dtt2XbCbygBe0qZCCAQA8-UUK5s96Z/view?usp=sharing" TargetMode="External"/><Relationship Id="rId7" Type="http://schemas.openxmlformats.org/officeDocument/2006/relationships/comments" Target="../comments2.xml"/><Relationship Id="rId2" Type="http://schemas.openxmlformats.org/officeDocument/2006/relationships/hyperlink" Target="https://drive.google.com/file/d/1z0dtt2XbCbygBe0qZCCAQA8-UUK5s96Z/view?usp=sharing" TargetMode="External"/><Relationship Id="rId1" Type="http://schemas.openxmlformats.org/officeDocument/2006/relationships/hyperlink" Target="http://www.unicauca.edu.co/versionP/documentos/comunicados/comunicado-sobre-firma-yo-suscripci%C3%B3n-en-documentos-institucionales-con-la-menci%C3%B3n-del-cargo-corr" TargetMode="External"/><Relationship Id="rId6" Type="http://schemas.openxmlformats.org/officeDocument/2006/relationships/vmlDrawing" Target="../drawings/vmlDrawing2.vml"/><Relationship Id="rId5" Type="http://schemas.openxmlformats.org/officeDocument/2006/relationships/drawing" Target="../drawings/drawing5.xml"/><Relationship Id="rId4" Type="http://schemas.openxmlformats.org/officeDocument/2006/relationships/hyperlink" Target="https://drive.google.com/file/d/12gYOe1xeVj-VrFByGT0aklDhNm20tOdA/view?usp=sharing"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bin"/><Relationship Id="rId1" Type="http://schemas.openxmlformats.org/officeDocument/2006/relationships/hyperlink" Target="https://portalantiguo.unicauca.edu.co/prlvmen/sites/default/files/procesos/PA-GA-5.4.1-OD-1%20Sistema%20de%20Seguridad%20y%20Salud%20en%20el%20Trabajo%20Universidad%20del%20Cauca%20v2.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583A-259C-4248-AAF6-545B2CD2C98E}">
  <sheetPr>
    <tabColor rgb="FF92D050"/>
  </sheetPr>
  <dimension ref="A1:AS16"/>
  <sheetViews>
    <sheetView topLeftCell="F1" zoomScale="77" zoomScaleNormal="77" workbookViewId="0">
      <selection activeCell="E7" sqref="E7"/>
    </sheetView>
  </sheetViews>
  <sheetFormatPr baseColWidth="10" defaultColWidth="17.5703125" defaultRowHeight="12.75" x14ac:dyDescent="0.2"/>
  <cols>
    <col min="1" max="1" width="12.140625" style="53" customWidth="1"/>
    <col min="2" max="2" width="13.140625" style="53" customWidth="1"/>
    <col min="3" max="3" width="46.28515625" style="53" customWidth="1"/>
    <col min="4" max="4" width="44.140625" style="53" customWidth="1"/>
    <col min="5" max="5" width="36.7109375" style="53" customWidth="1"/>
    <col min="6" max="6" width="33.5703125" style="53" customWidth="1"/>
    <col min="7" max="7" width="32.85546875" style="53" customWidth="1"/>
    <col min="8" max="8" width="17.42578125" style="53" customWidth="1"/>
    <col min="9" max="9" width="34" style="53" customWidth="1"/>
    <col min="10" max="10" width="19.7109375" style="53" customWidth="1"/>
    <col min="11" max="11" width="21.42578125" style="53" customWidth="1"/>
    <col min="12" max="12" width="30.28515625" style="53" customWidth="1"/>
    <col min="13" max="14" width="15.28515625" style="53" customWidth="1"/>
    <col min="15" max="15" width="18" style="53" customWidth="1"/>
    <col min="16" max="17" width="14" style="53" customWidth="1"/>
    <col min="18" max="18" width="16" style="53" customWidth="1"/>
    <col min="19" max="19" width="15.28515625" style="53" customWidth="1"/>
    <col min="20" max="20" width="17.85546875" style="53" customWidth="1"/>
    <col min="21" max="21" width="16.28515625" style="53" customWidth="1"/>
    <col min="22" max="23" width="14.85546875" style="53" customWidth="1"/>
    <col min="24" max="24" width="111.42578125" style="53" customWidth="1"/>
    <col min="25" max="25" width="56.42578125" style="53" customWidth="1"/>
    <col min="26" max="26" width="17.5703125" style="53" customWidth="1"/>
    <col min="27" max="27" width="18.85546875" style="53" customWidth="1"/>
    <col min="28" max="28" width="20.5703125" style="53" customWidth="1"/>
    <col min="29" max="29" width="21.140625" style="53" customWidth="1"/>
    <col min="30" max="30" width="72.42578125" style="217" customWidth="1"/>
    <col min="31" max="37" width="9.140625"/>
    <col min="38" max="41" width="9.140625" style="231"/>
    <col min="42" max="42" width="28.5703125" style="231" customWidth="1"/>
    <col min="43" max="43" width="42" style="231" customWidth="1"/>
    <col min="44" max="44" width="17.5703125" style="231" customWidth="1"/>
    <col min="45" max="45" width="51.42578125" style="231" customWidth="1"/>
    <col min="46" max="46" width="8.5703125" customWidth="1"/>
    <col min="47" max="47" width="7.140625" customWidth="1"/>
    <col min="48" max="48" width="20.85546875" customWidth="1"/>
    <col min="49" max="49" width="17.5703125" customWidth="1"/>
    <col min="50" max="50" width="22.42578125" customWidth="1"/>
  </cols>
  <sheetData>
    <row r="1" spans="1:30" ht="118.5" customHeight="1" x14ac:dyDescent="0.2">
      <c r="A1" s="1464" t="s">
        <v>0</v>
      </c>
      <c r="B1" s="1464"/>
      <c r="C1" s="1464" t="s">
        <v>1</v>
      </c>
      <c r="D1" s="1464"/>
      <c r="E1" s="1464"/>
      <c r="F1" s="1464"/>
      <c r="G1" s="1464"/>
      <c r="H1" s="1464"/>
      <c r="I1" s="1464"/>
      <c r="J1" s="1464"/>
      <c r="K1" s="1464"/>
      <c r="L1" s="1464"/>
      <c r="M1" s="1464"/>
      <c r="N1" s="1464"/>
      <c r="O1" s="1464"/>
      <c r="P1" s="1464"/>
      <c r="Q1" s="1464" t="s">
        <v>2</v>
      </c>
      <c r="R1" s="1464"/>
      <c r="S1" s="1464"/>
      <c r="T1" s="1464"/>
      <c r="U1" s="1464"/>
      <c r="V1" s="1464"/>
      <c r="W1" s="1464"/>
      <c r="X1" s="1464"/>
      <c r="Y1" s="1464"/>
      <c r="Z1" s="1464" t="s">
        <v>2</v>
      </c>
      <c r="AA1" s="1464"/>
      <c r="AB1" s="1464"/>
      <c r="AC1" s="1464"/>
      <c r="AD1" s="1464"/>
    </row>
    <row r="2" spans="1:30" ht="15.75" customHeight="1" x14ac:dyDescent="0.2">
      <c r="A2" s="1464" t="s">
        <v>3</v>
      </c>
      <c r="B2" s="1464"/>
      <c r="C2" s="1464" t="s">
        <v>4</v>
      </c>
      <c r="D2" s="1474"/>
      <c r="E2" s="1474"/>
      <c r="F2" s="1474"/>
      <c r="G2" s="1464" t="s">
        <v>5</v>
      </c>
      <c r="H2" s="1464"/>
      <c r="I2" s="1464" t="s">
        <v>6</v>
      </c>
      <c r="J2" s="1464"/>
      <c r="K2" s="1464"/>
      <c r="L2" s="1464"/>
      <c r="M2" s="1464"/>
      <c r="N2" s="1464"/>
      <c r="O2" s="1464"/>
      <c r="P2" s="1464"/>
      <c r="Q2" s="1464"/>
      <c r="R2" s="1464"/>
      <c r="S2" s="1464"/>
      <c r="T2" s="1464"/>
      <c r="U2" s="1464"/>
      <c r="V2" s="1464"/>
      <c r="W2" s="1464"/>
      <c r="X2" s="1464"/>
      <c r="Y2" s="1464"/>
      <c r="Z2" s="1464"/>
      <c r="AA2" s="1464"/>
      <c r="AB2" s="1464"/>
      <c r="AC2" s="1464"/>
      <c r="AD2" s="1464"/>
    </row>
    <row r="3" spans="1:30" ht="18" customHeight="1" x14ac:dyDescent="0.2">
      <c r="A3" s="1463" t="s">
        <v>7</v>
      </c>
      <c r="B3" s="1463"/>
      <c r="C3" s="1464"/>
      <c r="D3" s="1464"/>
      <c r="E3" s="1464"/>
      <c r="F3" s="1464"/>
      <c r="G3" s="1463" t="s">
        <v>9</v>
      </c>
      <c r="H3" s="1463"/>
      <c r="I3" s="1465">
        <v>43109</v>
      </c>
      <c r="J3" s="1464"/>
      <c r="K3" s="1464"/>
      <c r="L3" s="1464"/>
      <c r="M3" s="1464"/>
      <c r="N3" s="1464"/>
      <c r="O3" s="1463" t="s">
        <v>11</v>
      </c>
      <c r="P3" s="1463"/>
      <c r="Q3" s="1475" t="s">
        <v>341</v>
      </c>
      <c r="R3" s="1476"/>
      <c r="S3" s="1476"/>
      <c r="T3" s="1476"/>
      <c r="U3" s="1476"/>
      <c r="V3" s="1476"/>
      <c r="W3" s="1477"/>
      <c r="X3" s="106" t="s">
        <v>12</v>
      </c>
      <c r="Y3" s="219" t="s">
        <v>342</v>
      </c>
      <c r="Z3" s="1464"/>
      <c r="AA3" s="1464"/>
      <c r="AB3" s="1464"/>
      <c r="AC3" s="1464"/>
      <c r="AD3" s="1464"/>
    </row>
    <row r="4" spans="1:30" ht="18" customHeight="1" x14ac:dyDescent="0.2">
      <c r="A4" s="1463" t="s">
        <v>14</v>
      </c>
      <c r="B4" s="1463"/>
      <c r="C4" s="1464" t="s">
        <v>343</v>
      </c>
      <c r="D4" s="1464"/>
      <c r="E4" s="1464"/>
      <c r="F4" s="1464"/>
      <c r="G4" s="1463" t="s">
        <v>16</v>
      </c>
      <c r="H4" s="1463"/>
      <c r="I4" s="1465">
        <v>44915</v>
      </c>
      <c r="J4" s="1465"/>
      <c r="K4" s="1465"/>
      <c r="L4" s="1465"/>
      <c r="M4" s="1465"/>
      <c r="N4" s="1465"/>
      <c r="O4" s="1463" t="s">
        <v>17</v>
      </c>
      <c r="P4" s="1463"/>
      <c r="Q4" s="1466" t="s">
        <v>86</v>
      </c>
      <c r="R4" s="1466"/>
      <c r="S4" s="1466"/>
      <c r="T4" s="1467" t="s">
        <v>19</v>
      </c>
      <c r="U4" s="1467"/>
      <c r="V4" s="1464"/>
      <c r="W4" s="1464"/>
      <c r="X4" s="1464"/>
      <c r="Y4" s="1464"/>
      <c r="Z4" s="1464"/>
      <c r="AA4" s="1464"/>
      <c r="AB4" s="1464"/>
      <c r="AC4" s="1464"/>
      <c r="AD4" s="1464"/>
    </row>
    <row r="5" spans="1:30" ht="20.25" customHeight="1" x14ac:dyDescent="0.2">
      <c r="A5" s="1468" t="s">
        <v>21</v>
      </c>
      <c r="B5" s="1469"/>
      <c r="C5" s="1469"/>
      <c r="D5" s="1469"/>
      <c r="E5" s="1469"/>
      <c r="F5" s="1469"/>
      <c r="G5" s="1469"/>
      <c r="H5" s="1469"/>
      <c r="I5" s="1469"/>
      <c r="J5" s="1469"/>
      <c r="K5" s="1469"/>
      <c r="L5" s="1469"/>
      <c r="M5" s="1469"/>
      <c r="N5" s="1470"/>
      <c r="O5" s="1471" t="s">
        <v>22</v>
      </c>
      <c r="P5" s="1472"/>
      <c r="Q5" s="1472"/>
      <c r="R5" s="1472"/>
      <c r="S5" s="1472"/>
      <c r="T5" s="1472"/>
      <c r="U5" s="1472"/>
      <c r="V5" s="1472"/>
      <c r="W5" s="1472"/>
      <c r="X5" s="1472"/>
      <c r="Y5" s="1473"/>
      <c r="Z5" s="1460" t="s">
        <v>23</v>
      </c>
      <c r="AA5" s="1461"/>
      <c r="AB5" s="1461"/>
      <c r="AC5" s="1461"/>
      <c r="AD5" s="1462"/>
    </row>
    <row r="6" spans="1:30" ht="117" customHeight="1" x14ac:dyDescent="0.2">
      <c r="A6" s="109" t="s">
        <v>24</v>
      </c>
      <c r="B6" s="182" t="s">
        <v>25</v>
      </c>
      <c r="C6" s="109" t="s">
        <v>26</v>
      </c>
      <c r="D6" s="109" t="s">
        <v>27</v>
      </c>
      <c r="E6" s="109" t="s">
        <v>28</v>
      </c>
      <c r="F6" s="109" t="s">
        <v>29</v>
      </c>
      <c r="G6" s="109" t="s">
        <v>30</v>
      </c>
      <c r="H6" s="109" t="s">
        <v>31</v>
      </c>
      <c r="I6" s="109" t="s">
        <v>32</v>
      </c>
      <c r="J6" s="109" t="s">
        <v>33</v>
      </c>
      <c r="K6" s="109" t="s">
        <v>34</v>
      </c>
      <c r="L6" s="109" t="s">
        <v>35</v>
      </c>
      <c r="M6" s="109" t="s">
        <v>36</v>
      </c>
      <c r="N6" s="109" t="s">
        <v>37</v>
      </c>
      <c r="O6" s="110" t="s">
        <v>38</v>
      </c>
      <c r="P6" s="111" t="s">
        <v>39</v>
      </c>
      <c r="Q6" s="110" t="s">
        <v>40</v>
      </c>
      <c r="R6" s="110" t="s">
        <v>41</v>
      </c>
      <c r="S6" s="110" t="s">
        <v>42</v>
      </c>
      <c r="T6" s="110" t="s">
        <v>43</v>
      </c>
      <c r="U6" s="110" t="s">
        <v>44</v>
      </c>
      <c r="V6" s="110" t="s">
        <v>45</v>
      </c>
      <c r="W6" s="110" t="s">
        <v>46</v>
      </c>
      <c r="X6" s="110" t="s">
        <v>47</v>
      </c>
      <c r="Y6" s="112" t="s">
        <v>48</v>
      </c>
      <c r="Z6" s="113" t="s">
        <v>49</v>
      </c>
      <c r="AA6" s="113" t="s">
        <v>50</v>
      </c>
      <c r="AB6" s="113" t="s">
        <v>51</v>
      </c>
      <c r="AC6" s="113" t="s">
        <v>52</v>
      </c>
      <c r="AD6" s="230" t="s">
        <v>53</v>
      </c>
    </row>
    <row r="7" spans="1:30" s="181" customFormat="1" ht="264.75" customHeight="1" x14ac:dyDescent="0.2">
      <c r="A7" s="277" t="s">
        <v>344</v>
      </c>
      <c r="B7" s="505" t="s">
        <v>55</v>
      </c>
      <c r="C7" s="278" t="s">
        <v>345</v>
      </c>
      <c r="D7" s="118"/>
      <c r="E7" s="118" t="s">
        <v>346</v>
      </c>
      <c r="F7" s="118" t="s">
        <v>347</v>
      </c>
      <c r="G7" s="118" t="s">
        <v>348</v>
      </c>
      <c r="H7" s="118">
        <v>92</v>
      </c>
      <c r="I7" s="118" t="s">
        <v>349</v>
      </c>
      <c r="J7" s="273" t="s">
        <v>137</v>
      </c>
      <c r="K7" s="273" t="s">
        <v>63</v>
      </c>
      <c r="L7" s="118" t="s">
        <v>350</v>
      </c>
      <c r="M7" s="236">
        <v>43109</v>
      </c>
      <c r="N7" s="236">
        <v>44915</v>
      </c>
      <c r="O7" s="506">
        <f>(N7-M7)/7</f>
        <v>258</v>
      </c>
      <c r="P7" s="236" t="s">
        <v>341</v>
      </c>
      <c r="Q7" s="279">
        <v>45107</v>
      </c>
      <c r="R7" s="507">
        <f t="shared" ref="R7:R15" si="0">(Q7-M7)/7-O7</f>
        <v>27.428571428571445</v>
      </c>
      <c r="S7" s="508" t="str">
        <f t="shared" ref="S7:S15" ca="1" si="1">IF((N7-TODAY())/7&gt;=0,"En tiempo","Alerta")</f>
        <v>Alerta</v>
      </c>
      <c r="T7" s="509">
        <v>92</v>
      </c>
      <c r="U7" s="241">
        <f>IF(T7/H7=1,1,+T7/H7)</f>
        <v>1</v>
      </c>
      <c r="V7" s="241">
        <f>IF(R7&gt;O7,0%,IF(R7&lt;=0,"100%",1-(R7/O7)))</f>
        <v>0.89368770764119598</v>
      </c>
      <c r="W7" s="241" t="str">
        <f>IF(Q7&lt;=N7,"Cumple","Incumple")</f>
        <v>Incumple</v>
      </c>
      <c r="X7" s="242" t="s">
        <v>351</v>
      </c>
      <c r="Y7" s="207" t="s">
        <v>352</v>
      </c>
      <c r="Z7" s="241">
        <f>(U7+V7)/2</f>
        <v>0.94684385382059799</v>
      </c>
      <c r="AA7" s="243">
        <v>1</v>
      </c>
      <c r="AB7" s="243">
        <v>0.9</v>
      </c>
      <c r="AC7" s="510">
        <f>AVERAGE(Z7:AB7)</f>
        <v>0.94894795127353271</v>
      </c>
      <c r="AD7" s="244" t="s">
        <v>353</v>
      </c>
    </row>
    <row r="8" spans="1:30" s="181" customFormat="1" ht="335.25" customHeight="1" x14ac:dyDescent="0.2">
      <c r="A8" s="277" t="s">
        <v>344</v>
      </c>
      <c r="B8" s="505" t="s">
        <v>55</v>
      </c>
      <c r="C8" s="278" t="s">
        <v>345</v>
      </c>
      <c r="D8" s="118"/>
      <c r="E8" s="118" t="s">
        <v>354</v>
      </c>
      <c r="F8" s="118" t="s">
        <v>355</v>
      </c>
      <c r="G8" s="118" t="s">
        <v>356</v>
      </c>
      <c r="H8" s="118">
        <v>4657</v>
      </c>
      <c r="I8" s="118" t="s">
        <v>357</v>
      </c>
      <c r="J8" s="273" t="s">
        <v>137</v>
      </c>
      <c r="K8" s="273" t="s">
        <v>63</v>
      </c>
      <c r="L8" s="118" t="s">
        <v>358</v>
      </c>
      <c r="M8" s="236">
        <v>43405</v>
      </c>
      <c r="N8" s="236">
        <v>43889</v>
      </c>
      <c r="O8" s="506">
        <f t="shared" ref="O8:O14" si="2">(N8-M8)/7</f>
        <v>69.142857142857139</v>
      </c>
      <c r="P8" s="236" t="s">
        <v>341</v>
      </c>
      <c r="Q8" s="279">
        <v>45290</v>
      </c>
      <c r="R8" s="507">
        <f t="shared" si="0"/>
        <v>200.14285714285714</v>
      </c>
      <c r="S8" s="508" t="str">
        <f t="shared" ca="1" si="1"/>
        <v>Alerta</v>
      </c>
      <c r="T8" s="509">
        <v>3630</v>
      </c>
      <c r="U8" s="241">
        <v>1</v>
      </c>
      <c r="V8" s="241">
        <f t="shared" ref="V8:V15" si="3">IF(R8&gt;O8,0%,IF(R8&lt;=0,"100%",1-(R8/O8)))</f>
        <v>0</v>
      </c>
      <c r="W8" s="241" t="str">
        <f t="shared" ref="W8:W15" si="4">IF(Q8&lt;=N8,"Cumple","Incumple")</f>
        <v>Incumple</v>
      </c>
      <c r="X8" s="245" t="s">
        <v>359</v>
      </c>
      <c r="Y8" s="118" t="s">
        <v>360</v>
      </c>
      <c r="Z8" s="241">
        <f>(U8+V8)/2</f>
        <v>0.5</v>
      </c>
      <c r="AA8" s="243">
        <v>1</v>
      </c>
      <c r="AB8" s="243">
        <v>0.9</v>
      </c>
      <c r="AC8" s="510">
        <f t="shared" ref="AC8:AC15" si="5">AVERAGE(Z8:AB8)</f>
        <v>0.79999999999999993</v>
      </c>
      <c r="AD8" s="511" t="s">
        <v>361</v>
      </c>
    </row>
    <row r="9" spans="1:30" s="181" customFormat="1" ht="334.5" customHeight="1" x14ac:dyDescent="0.2">
      <c r="A9" s="277" t="s">
        <v>344</v>
      </c>
      <c r="B9" s="505" t="s">
        <v>55</v>
      </c>
      <c r="C9" s="278" t="s">
        <v>345</v>
      </c>
      <c r="D9" s="118"/>
      <c r="E9" s="118" t="s">
        <v>354</v>
      </c>
      <c r="F9" s="118" t="s">
        <v>362</v>
      </c>
      <c r="G9" s="118" t="s">
        <v>363</v>
      </c>
      <c r="H9" s="118">
        <v>4657</v>
      </c>
      <c r="I9" s="118" t="s">
        <v>357</v>
      </c>
      <c r="J9" s="273" t="s">
        <v>137</v>
      </c>
      <c r="K9" s="273" t="s">
        <v>63</v>
      </c>
      <c r="L9" s="118" t="s">
        <v>364</v>
      </c>
      <c r="M9" s="236">
        <v>43647</v>
      </c>
      <c r="N9" s="236">
        <v>44185</v>
      </c>
      <c r="O9" s="506">
        <f t="shared" si="2"/>
        <v>76.857142857142861</v>
      </c>
      <c r="P9" s="236" t="s">
        <v>365</v>
      </c>
      <c r="Q9" s="279">
        <v>45290</v>
      </c>
      <c r="R9" s="507">
        <f t="shared" si="0"/>
        <v>157.85714285714286</v>
      </c>
      <c r="S9" s="508" t="str">
        <f t="shared" ca="1" si="1"/>
        <v>Alerta</v>
      </c>
      <c r="T9" s="509">
        <v>3630</v>
      </c>
      <c r="U9" s="241">
        <v>1</v>
      </c>
      <c r="V9" s="241">
        <f t="shared" si="3"/>
        <v>0</v>
      </c>
      <c r="W9" s="241" t="str">
        <f t="shared" si="4"/>
        <v>Incumple</v>
      </c>
      <c r="X9" s="246" t="s">
        <v>366</v>
      </c>
      <c r="Y9" s="118" t="s">
        <v>360</v>
      </c>
      <c r="Z9" s="241">
        <f>(U9+V9)/2</f>
        <v>0.5</v>
      </c>
      <c r="AA9" s="243">
        <v>1</v>
      </c>
      <c r="AB9" s="243">
        <v>0.9</v>
      </c>
      <c r="AC9" s="510">
        <f t="shared" si="5"/>
        <v>0.79999999999999993</v>
      </c>
      <c r="AD9" s="244" t="s">
        <v>367</v>
      </c>
    </row>
    <row r="10" spans="1:30" s="181" customFormat="1" ht="175.5" customHeight="1" x14ac:dyDescent="0.2">
      <c r="A10" s="277" t="s">
        <v>344</v>
      </c>
      <c r="B10" s="505" t="s">
        <v>55</v>
      </c>
      <c r="C10" s="278" t="s">
        <v>368</v>
      </c>
      <c r="D10" s="118"/>
      <c r="E10" s="118" t="s">
        <v>369</v>
      </c>
      <c r="F10" s="118" t="s">
        <v>370</v>
      </c>
      <c r="G10" s="118" t="s">
        <v>371</v>
      </c>
      <c r="H10" s="118">
        <v>14</v>
      </c>
      <c r="I10" s="118" t="s">
        <v>372</v>
      </c>
      <c r="J10" s="273" t="s">
        <v>137</v>
      </c>
      <c r="K10" s="273" t="s">
        <v>63</v>
      </c>
      <c r="L10" s="118" t="s">
        <v>373</v>
      </c>
      <c r="M10" s="236">
        <v>43474</v>
      </c>
      <c r="N10" s="236">
        <v>44915</v>
      </c>
      <c r="O10" s="506">
        <f t="shared" si="2"/>
        <v>205.85714285714286</v>
      </c>
      <c r="P10" s="236" t="s">
        <v>341</v>
      </c>
      <c r="Q10" s="236">
        <v>43829</v>
      </c>
      <c r="R10" s="507">
        <f t="shared" si="0"/>
        <v>-155.14285714285714</v>
      </c>
      <c r="S10" s="508" t="str">
        <f t="shared" ca="1" si="1"/>
        <v>Alerta</v>
      </c>
      <c r="T10" s="509">
        <v>14</v>
      </c>
      <c r="U10" s="241">
        <f t="shared" ref="U10:U15" si="6">IF(T10/H10=1,1,+T10/H10)</f>
        <v>1</v>
      </c>
      <c r="V10" s="241" t="str">
        <f t="shared" si="3"/>
        <v>100%</v>
      </c>
      <c r="W10" s="241" t="str">
        <f t="shared" si="4"/>
        <v>Cumple</v>
      </c>
      <c r="X10" s="245" t="s">
        <v>374</v>
      </c>
      <c r="Y10" s="118" t="s">
        <v>375</v>
      </c>
      <c r="Z10" s="241">
        <f t="shared" ref="Z10:Z15" si="7">(U10+V10)/2</f>
        <v>1</v>
      </c>
      <c r="AA10" s="243">
        <v>1</v>
      </c>
      <c r="AB10" s="243">
        <v>1</v>
      </c>
      <c r="AC10" s="510">
        <f t="shared" si="5"/>
        <v>1</v>
      </c>
      <c r="AD10" s="244" t="s">
        <v>376</v>
      </c>
    </row>
    <row r="11" spans="1:30" s="181" customFormat="1" ht="130.5" customHeight="1" x14ac:dyDescent="0.2">
      <c r="A11" s="277" t="s">
        <v>344</v>
      </c>
      <c r="B11" s="505" t="s">
        <v>55</v>
      </c>
      <c r="C11" s="278" t="s">
        <v>368</v>
      </c>
      <c r="D11" s="118"/>
      <c r="E11" s="118" t="s">
        <v>369</v>
      </c>
      <c r="F11" s="118" t="s">
        <v>377</v>
      </c>
      <c r="G11" s="118" t="s">
        <v>378</v>
      </c>
      <c r="H11" s="118">
        <v>25</v>
      </c>
      <c r="I11" s="118" t="s">
        <v>379</v>
      </c>
      <c r="J11" s="273" t="s">
        <v>137</v>
      </c>
      <c r="K11" s="273" t="s">
        <v>63</v>
      </c>
      <c r="L11" s="118" t="s">
        <v>380</v>
      </c>
      <c r="M11" s="236">
        <v>43839</v>
      </c>
      <c r="N11" s="236">
        <v>44915</v>
      </c>
      <c r="O11" s="506">
        <f t="shared" si="2"/>
        <v>153.71428571428572</v>
      </c>
      <c r="P11" s="236" t="s">
        <v>365</v>
      </c>
      <c r="Q11" s="236">
        <v>43829</v>
      </c>
      <c r="R11" s="507">
        <f t="shared" si="0"/>
        <v>-155.14285714285714</v>
      </c>
      <c r="S11" s="508" t="str">
        <f t="shared" ca="1" si="1"/>
        <v>Alerta</v>
      </c>
      <c r="T11" s="509">
        <v>25</v>
      </c>
      <c r="U11" s="241">
        <f t="shared" si="6"/>
        <v>1</v>
      </c>
      <c r="V11" s="241" t="str">
        <f t="shared" si="3"/>
        <v>100%</v>
      </c>
      <c r="W11" s="241" t="str">
        <f t="shared" si="4"/>
        <v>Cumple</v>
      </c>
      <c r="X11" s="245" t="s">
        <v>381</v>
      </c>
      <c r="Y11" s="118" t="s">
        <v>382</v>
      </c>
      <c r="Z11" s="241">
        <f t="shared" si="7"/>
        <v>1</v>
      </c>
      <c r="AA11" s="243">
        <v>1</v>
      </c>
      <c r="AB11" s="243">
        <v>1</v>
      </c>
      <c r="AC11" s="510">
        <f t="shared" si="5"/>
        <v>1</v>
      </c>
      <c r="AD11" s="244" t="s">
        <v>376</v>
      </c>
    </row>
    <row r="12" spans="1:30" s="181" customFormat="1" ht="195.75" customHeight="1" x14ac:dyDescent="0.2">
      <c r="A12" s="277" t="s">
        <v>344</v>
      </c>
      <c r="B12" s="505" t="s">
        <v>55</v>
      </c>
      <c r="C12" s="278" t="s">
        <v>368</v>
      </c>
      <c r="D12" s="118"/>
      <c r="E12" s="118" t="s">
        <v>369</v>
      </c>
      <c r="F12" s="118" t="s">
        <v>383</v>
      </c>
      <c r="G12" s="118" t="s">
        <v>384</v>
      </c>
      <c r="H12" s="118">
        <v>6</v>
      </c>
      <c r="I12" s="118" t="s">
        <v>379</v>
      </c>
      <c r="J12" s="273" t="s">
        <v>137</v>
      </c>
      <c r="K12" s="273" t="s">
        <v>63</v>
      </c>
      <c r="L12" s="118" t="s">
        <v>385</v>
      </c>
      <c r="M12" s="274">
        <v>43132</v>
      </c>
      <c r="N12" s="236">
        <v>44915</v>
      </c>
      <c r="O12" s="506">
        <f t="shared" si="2"/>
        <v>254.71428571428572</v>
      </c>
      <c r="P12" s="236" t="s">
        <v>341</v>
      </c>
      <c r="Q12" s="236">
        <v>43921</v>
      </c>
      <c r="R12" s="507">
        <f t="shared" si="0"/>
        <v>-142</v>
      </c>
      <c r="S12" s="508" t="str">
        <f t="shared" ca="1" si="1"/>
        <v>Alerta</v>
      </c>
      <c r="T12" s="509">
        <v>6</v>
      </c>
      <c r="U12" s="241">
        <f t="shared" si="6"/>
        <v>1</v>
      </c>
      <c r="V12" s="241" t="str">
        <f t="shared" si="3"/>
        <v>100%</v>
      </c>
      <c r="W12" s="241" t="str">
        <f t="shared" si="4"/>
        <v>Cumple</v>
      </c>
      <c r="X12" s="246" t="s">
        <v>386</v>
      </c>
      <c r="Y12" s="118" t="s">
        <v>387</v>
      </c>
      <c r="Z12" s="241">
        <f t="shared" si="7"/>
        <v>1</v>
      </c>
      <c r="AA12" s="243">
        <v>1</v>
      </c>
      <c r="AB12" s="243">
        <v>1</v>
      </c>
      <c r="AC12" s="510">
        <f t="shared" si="5"/>
        <v>1</v>
      </c>
      <c r="AD12" s="244" t="s">
        <v>376</v>
      </c>
    </row>
    <row r="13" spans="1:30" s="181" customFormat="1" ht="234" customHeight="1" x14ac:dyDescent="0.2">
      <c r="A13" s="277" t="s">
        <v>344</v>
      </c>
      <c r="B13" s="505" t="s">
        <v>55</v>
      </c>
      <c r="C13" s="278" t="s">
        <v>388</v>
      </c>
      <c r="D13" s="118"/>
      <c r="E13" s="118" t="s">
        <v>388</v>
      </c>
      <c r="F13" s="118" t="s">
        <v>389</v>
      </c>
      <c r="G13" s="118" t="s">
        <v>390</v>
      </c>
      <c r="H13" s="118">
        <v>3777</v>
      </c>
      <c r="I13" s="118" t="s">
        <v>391</v>
      </c>
      <c r="J13" s="273" t="s">
        <v>137</v>
      </c>
      <c r="K13" s="273" t="s">
        <v>63</v>
      </c>
      <c r="L13" s="118" t="s">
        <v>392</v>
      </c>
      <c r="M13" s="274">
        <v>43497</v>
      </c>
      <c r="N13" s="274">
        <v>44915</v>
      </c>
      <c r="O13" s="506">
        <f t="shared" si="2"/>
        <v>202.57142857142858</v>
      </c>
      <c r="P13" s="236" t="s">
        <v>341</v>
      </c>
      <c r="Q13" s="236">
        <v>43921</v>
      </c>
      <c r="R13" s="507">
        <f t="shared" si="0"/>
        <v>-142</v>
      </c>
      <c r="S13" s="508" t="str">
        <f t="shared" ca="1" si="1"/>
        <v>Alerta</v>
      </c>
      <c r="T13" s="196">
        <v>3777</v>
      </c>
      <c r="U13" s="241">
        <f t="shared" si="6"/>
        <v>1</v>
      </c>
      <c r="V13" s="241" t="str">
        <f t="shared" si="3"/>
        <v>100%</v>
      </c>
      <c r="W13" s="241" t="str">
        <f t="shared" si="4"/>
        <v>Cumple</v>
      </c>
      <c r="X13" s="245" t="s">
        <v>393</v>
      </c>
      <c r="Y13" s="118" t="s">
        <v>394</v>
      </c>
      <c r="Z13" s="241">
        <f t="shared" si="7"/>
        <v>1</v>
      </c>
      <c r="AA13" s="243">
        <v>1</v>
      </c>
      <c r="AB13" s="243">
        <v>1</v>
      </c>
      <c r="AC13" s="510">
        <f t="shared" si="5"/>
        <v>1</v>
      </c>
      <c r="AD13" s="207" t="s">
        <v>395</v>
      </c>
    </row>
    <row r="14" spans="1:30" s="181" customFormat="1" ht="174" customHeight="1" x14ac:dyDescent="0.2">
      <c r="A14" s="277" t="s">
        <v>344</v>
      </c>
      <c r="B14" s="505" t="s">
        <v>55</v>
      </c>
      <c r="C14" s="278" t="s">
        <v>388</v>
      </c>
      <c r="D14" s="118"/>
      <c r="E14" s="118" t="s">
        <v>388</v>
      </c>
      <c r="F14" s="118" t="s">
        <v>396</v>
      </c>
      <c r="G14" s="118" t="s">
        <v>397</v>
      </c>
      <c r="H14" s="118">
        <v>1</v>
      </c>
      <c r="I14" s="118" t="s">
        <v>398</v>
      </c>
      <c r="J14" s="273" t="s">
        <v>137</v>
      </c>
      <c r="K14" s="273" t="s">
        <v>63</v>
      </c>
      <c r="L14" s="118" t="s">
        <v>399</v>
      </c>
      <c r="M14" s="274">
        <v>43497</v>
      </c>
      <c r="N14" s="274">
        <v>44915</v>
      </c>
      <c r="O14" s="506">
        <f t="shared" si="2"/>
        <v>202.57142857142858</v>
      </c>
      <c r="P14" s="236" t="s">
        <v>341</v>
      </c>
      <c r="Q14" s="236">
        <v>43644</v>
      </c>
      <c r="R14" s="507">
        <f t="shared" si="0"/>
        <v>-181.57142857142858</v>
      </c>
      <c r="S14" s="508" t="str">
        <f t="shared" ca="1" si="1"/>
        <v>Alerta</v>
      </c>
      <c r="T14" s="196">
        <v>1</v>
      </c>
      <c r="U14" s="241">
        <f t="shared" si="6"/>
        <v>1</v>
      </c>
      <c r="V14" s="241" t="str">
        <f t="shared" si="3"/>
        <v>100%</v>
      </c>
      <c r="W14" s="241" t="str">
        <f t="shared" si="4"/>
        <v>Cumple</v>
      </c>
      <c r="X14" s="246" t="s">
        <v>400</v>
      </c>
      <c r="Y14" s="118" t="s">
        <v>401</v>
      </c>
      <c r="Z14" s="241">
        <f t="shared" si="7"/>
        <v>1</v>
      </c>
      <c r="AA14" s="243">
        <v>1</v>
      </c>
      <c r="AB14" s="243">
        <v>1</v>
      </c>
      <c r="AC14" s="510">
        <f t="shared" si="5"/>
        <v>1</v>
      </c>
      <c r="AD14" s="207" t="s">
        <v>395</v>
      </c>
    </row>
    <row r="15" spans="1:30" s="181" customFormat="1" ht="395.25" customHeight="1" x14ac:dyDescent="0.2">
      <c r="A15" s="277" t="s">
        <v>344</v>
      </c>
      <c r="B15" s="512" t="s">
        <v>55</v>
      </c>
      <c r="C15" s="278" t="s">
        <v>402</v>
      </c>
      <c r="D15" s="118"/>
      <c r="E15" s="118" t="s">
        <v>403</v>
      </c>
      <c r="F15" s="118" t="s">
        <v>404</v>
      </c>
      <c r="G15" s="118" t="s">
        <v>405</v>
      </c>
      <c r="H15" s="235">
        <v>1</v>
      </c>
      <c r="I15" s="118" t="s">
        <v>406</v>
      </c>
      <c r="J15" s="273" t="s">
        <v>137</v>
      </c>
      <c r="K15" s="273" t="s">
        <v>63</v>
      </c>
      <c r="L15" s="118" t="s">
        <v>407</v>
      </c>
      <c r="M15" s="274">
        <v>43497</v>
      </c>
      <c r="N15" s="274">
        <v>44915</v>
      </c>
      <c r="O15" s="506">
        <f>(N15-M15)/7</f>
        <v>202.57142857142858</v>
      </c>
      <c r="P15" s="236" t="s">
        <v>341</v>
      </c>
      <c r="Q15" s="236">
        <v>43738</v>
      </c>
      <c r="R15" s="507">
        <f t="shared" si="0"/>
        <v>-168.14285714285717</v>
      </c>
      <c r="S15" s="508" t="str">
        <f t="shared" ca="1" si="1"/>
        <v>Alerta</v>
      </c>
      <c r="T15" s="247">
        <v>1</v>
      </c>
      <c r="U15" s="241">
        <f t="shared" si="6"/>
        <v>1</v>
      </c>
      <c r="V15" s="241" t="str">
        <f t="shared" si="3"/>
        <v>100%</v>
      </c>
      <c r="W15" s="241" t="str">
        <f t="shared" si="4"/>
        <v>Cumple</v>
      </c>
      <c r="X15" s="248" t="s">
        <v>408</v>
      </c>
      <c r="Y15" s="118" t="s">
        <v>409</v>
      </c>
      <c r="Z15" s="241">
        <f t="shared" si="7"/>
        <v>1</v>
      </c>
      <c r="AA15" s="243">
        <v>1</v>
      </c>
      <c r="AB15" s="243">
        <v>1</v>
      </c>
      <c r="AC15" s="510">
        <f t="shared" si="5"/>
        <v>1</v>
      </c>
      <c r="AD15" s="207" t="s">
        <v>410</v>
      </c>
    </row>
    <row r="16" spans="1:30" ht="15" x14ac:dyDescent="0.2">
      <c r="G16" s="109" t="s">
        <v>80</v>
      </c>
      <c r="H16" s="120">
        <f>SUM(H7:H15)</f>
        <v>13230</v>
      </c>
      <c r="R16" s="121" t="s">
        <v>81</v>
      </c>
      <c r="S16" s="121"/>
      <c r="T16" s="119">
        <f>SUM(T7:T15)</f>
        <v>11176</v>
      </c>
      <c r="U16" s="117">
        <f>AVERAGE(U7:U15)</f>
        <v>1</v>
      </c>
      <c r="W16" s="117">
        <f>(COUNTIF(W7:W15,"Cumple")*100%)/COUNTA(W7:W15)</f>
        <v>0.66666666666666663</v>
      </c>
      <c r="Z16" s="116">
        <f>(U16+V16)/2</f>
        <v>0.5</v>
      </c>
      <c r="AA16" s="121" t="s">
        <v>81</v>
      </c>
      <c r="AB16" s="121"/>
      <c r="AC16" s="234">
        <f>AVERAGE(AC7:AC15)</f>
        <v>0.94988310569705925</v>
      </c>
    </row>
  </sheetData>
  <autoFilter ref="A6:AD6" xr:uid="{8B3D583A-259C-4248-AAF6-545B2CD2C98E}"/>
  <mergeCells count="26">
    <mergeCell ref="O1:P2"/>
    <mergeCell ref="Q1:Y2"/>
    <mergeCell ref="Z1:AD4"/>
    <mergeCell ref="A2:B2"/>
    <mergeCell ref="C2:F2"/>
    <mergeCell ref="G2:H2"/>
    <mergeCell ref="I2:N2"/>
    <mergeCell ref="A1:B1"/>
    <mergeCell ref="C1:N1"/>
    <mergeCell ref="A3:B3"/>
    <mergeCell ref="C3:F3"/>
    <mergeCell ref="G3:H3"/>
    <mergeCell ref="I3:N3"/>
    <mergeCell ref="O3:P3"/>
    <mergeCell ref="V4:Y4"/>
    <mergeCell ref="Q3:W3"/>
    <mergeCell ref="Z5:AD5"/>
    <mergeCell ref="A4:B4"/>
    <mergeCell ref="C4:F4"/>
    <mergeCell ref="G4:H4"/>
    <mergeCell ref="I4:N4"/>
    <mergeCell ref="O4:P4"/>
    <mergeCell ref="Q4:S4"/>
    <mergeCell ref="T4:U4"/>
    <mergeCell ref="A5:N5"/>
    <mergeCell ref="O5:Y5"/>
  </mergeCells>
  <conditionalFormatting sqref="R7:R15">
    <cfRule type="cellIs" dxfId="484" priority="27" operator="greaterThan">
      <formula>0</formula>
    </cfRule>
    <cfRule type="cellIs" dxfId="483" priority="28" operator="lessThan">
      <formula>0</formula>
    </cfRule>
  </conditionalFormatting>
  <conditionalFormatting sqref="S7:S15">
    <cfRule type="containsText" dxfId="482" priority="25" operator="containsText" text="Alerta">
      <formula>NOT(ISERROR(SEARCH("Alerta",S7)))</formula>
    </cfRule>
    <cfRule type="containsText" dxfId="481" priority="26" operator="containsText" text="En tiempo">
      <formula>NOT(ISERROR(SEARCH("En tiempo",S7)))</formula>
    </cfRule>
  </conditionalFormatting>
  <conditionalFormatting sqref="U7:W15 Y7:Z15 W8:W16 U16 Z16">
    <cfRule type="cellIs" dxfId="480" priority="7" operator="between">
      <formula>0.19</formula>
      <formula>0</formula>
    </cfRule>
    <cfRule type="cellIs" dxfId="479" priority="8" operator="between">
      <formula>0.49</formula>
      <formula>0.2</formula>
    </cfRule>
    <cfRule type="cellIs" dxfId="478" priority="9" operator="between">
      <formula>0.89</formula>
      <formula>0.5</formula>
    </cfRule>
    <cfRule type="cellIs" dxfId="477" priority="10" operator="between">
      <formula>1</formula>
      <formula>0.9</formula>
    </cfRule>
  </conditionalFormatting>
  <conditionalFormatting sqref="W7:W15">
    <cfRule type="containsText" dxfId="476" priority="23" operator="containsText" text="Incumple">
      <formula>NOT(ISERROR(SEARCH("Incumple",W7)))</formula>
    </cfRule>
    <cfRule type="containsText" dxfId="475" priority="24" operator="containsText" text="Cumple">
      <formula>NOT(ISERROR(SEARCH("Cumple",W7)))</formula>
    </cfRule>
  </conditionalFormatting>
  <conditionalFormatting sqref="W16">
    <cfRule type="cellIs" dxfId="474" priority="11" operator="between">
      <formula>0.19</formula>
      <formula>0</formula>
    </cfRule>
    <cfRule type="cellIs" dxfId="473" priority="12" operator="between">
      <formula>0.49</formula>
      <formula>0.2</formula>
    </cfRule>
    <cfRule type="cellIs" dxfId="472" priority="13" operator="between">
      <formula>0.89</formula>
      <formula>0.5</formula>
    </cfRule>
    <cfRule type="cellIs" dxfId="471" priority="14" operator="between">
      <formula>1</formula>
      <formula>0.9</formula>
    </cfRule>
  </conditionalFormatting>
  <conditionalFormatting sqref="AC7:AC16">
    <cfRule type="cellIs" dxfId="470" priority="1" operator="between">
      <formula>0.3</formula>
      <formula>0</formula>
    </cfRule>
    <cfRule type="cellIs" dxfId="469" priority="2" operator="between">
      <formula>0.6999</formula>
      <formula>0.3111</formula>
    </cfRule>
    <cfRule type="cellIs" dxfId="468" priority="3" operator="between">
      <formula>1</formula>
      <formula>0.7</formula>
    </cfRule>
  </conditionalFormatting>
  <dataValidations count="5">
    <dataValidation type="list" allowBlank="1" showInputMessage="1" showErrorMessage="1" errorTitle="Estado" error="No es un estado de los Planes de Mejoramiento" sqref="Q4:S4" xr:uid="{E157F154-A796-4A9C-B970-D09C88003034}">
      <formula1>$AW$4:$AW$7</formula1>
    </dataValidation>
    <dataValidation type="list" allowBlank="1" showInputMessage="1" showErrorMessage="1" sqref="J7:J15" xr:uid="{A18F0162-CABD-40C5-909A-9064767A03ED}">
      <formula1>$AR$4:$AR$15</formula1>
    </dataValidation>
    <dataValidation type="list" allowBlank="1" showInputMessage="1" showErrorMessage="1" sqref="K7:K15" xr:uid="{22EE83B6-D15B-4865-9940-8F81A718402C}">
      <formula1>$AS$4:$AS$15</formula1>
    </dataValidation>
    <dataValidation type="list" allowBlank="1" showInputMessage="1" showErrorMessage="1" sqref="A7:A15" xr:uid="{50261FC1-3BA2-4186-8D57-27370D1F5B97}">
      <formula1>"Autoevaluación,Evaluación de Pares,Auditoría Interna,Evaluación Externa ICONTEC,Auditoría Interna Control Interno,Servicio No Conforme,Auditoría Externa CGR"</formula1>
    </dataValidation>
    <dataValidation type="list" allowBlank="1" showInputMessage="1" showErrorMessage="1" sqref="B7:B15" xr:uid="{2F5F020C-FD5D-44CE-A36E-DDAF5DBA3036}">
      <formula1>"No conformidad,Oportunidad de Mejora,Observación OCI,Hallazgo CGR"</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A477-F501-4D97-A360-BCC579BD2822}">
  <sheetPr>
    <tabColor rgb="FF92D050"/>
  </sheetPr>
  <dimension ref="A1:CV19"/>
  <sheetViews>
    <sheetView topLeftCell="O7" zoomScale="80" zoomScaleNormal="80" zoomScaleSheetLayoutView="49" workbookViewId="0">
      <selection activeCell="AD8" sqref="AD8"/>
    </sheetView>
  </sheetViews>
  <sheetFormatPr baseColWidth="10" defaultColWidth="9.140625" defaultRowHeight="16.5" x14ac:dyDescent="0.2"/>
  <cols>
    <col min="1" max="1" width="18" style="580" customWidth="1"/>
    <col min="2" max="2" width="24.28515625" style="580" customWidth="1"/>
    <col min="3" max="3" width="31" style="580" customWidth="1"/>
    <col min="4" max="4" width="38.140625" style="580" customWidth="1"/>
    <col min="5" max="5" width="28" style="580" customWidth="1"/>
    <col min="6" max="6" width="25.28515625" style="580" customWidth="1"/>
    <col min="7" max="7" width="22.85546875" style="580" customWidth="1"/>
    <col min="8" max="8" width="16" style="572" customWidth="1"/>
    <col min="9" max="9" width="21.5703125" style="572" customWidth="1"/>
    <col min="10" max="10" width="19.140625" style="572" customWidth="1"/>
    <col min="11" max="11" width="35" style="572" customWidth="1"/>
    <col min="12" max="12" width="28.5703125" style="572" customWidth="1"/>
    <col min="13" max="13" width="12.28515625" style="572" customWidth="1"/>
    <col min="14" max="14" width="12.42578125" style="572" customWidth="1"/>
    <col min="15" max="15" width="14" style="553" customWidth="1"/>
    <col min="16" max="16" width="12.7109375" style="553" customWidth="1"/>
    <col min="17" max="17" width="13.42578125" style="553" customWidth="1"/>
    <col min="18" max="18" width="15.42578125" style="553" customWidth="1"/>
    <col min="19" max="19" width="13.42578125" style="553" customWidth="1"/>
    <col min="20" max="20" width="13" style="553" customWidth="1"/>
    <col min="21" max="21" width="14.140625" style="581" customWidth="1"/>
    <col min="22" max="22" width="17.85546875" style="553" customWidth="1"/>
    <col min="23" max="23" width="10.5703125" style="553" customWidth="1"/>
    <col min="24" max="24" width="84.7109375" style="817" customWidth="1"/>
    <col min="25" max="25" width="114.7109375" style="819" customWidth="1"/>
    <col min="26" max="26" width="20.85546875" style="553" customWidth="1"/>
    <col min="27" max="27" width="14" style="553" customWidth="1"/>
    <col min="28" max="28" width="13.7109375" style="553" customWidth="1"/>
    <col min="29" max="29" width="14.5703125" style="553" customWidth="1"/>
    <col min="30" max="30" width="114.7109375" style="817" customWidth="1"/>
    <col min="31" max="41" width="9.140625" style="553" customWidth="1"/>
    <col min="42" max="42" width="28.5703125" style="553" customWidth="1"/>
    <col min="43" max="43" width="42" style="553" customWidth="1"/>
    <col min="44" max="44" width="9.140625" style="553" customWidth="1"/>
    <col min="45" max="45" width="51.42578125" style="553" customWidth="1"/>
    <col min="46" max="46" width="8.5703125" style="553" customWidth="1"/>
    <col min="47" max="47" width="7.140625" style="553" customWidth="1"/>
    <col min="48" max="48" width="20.85546875" style="553" customWidth="1"/>
    <col min="49" max="100" width="9.140625" style="553" customWidth="1"/>
    <col min="101" max="101" width="9.140625" style="572" customWidth="1"/>
    <col min="102" max="16384" width="9.140625" style="572"/>
  </cols>
  <sheetData>
    <row r="1" spans="1:50" ht="105.6" customHeight="1" thickTop="1" thickBot="1" x14ac:dyDescent="0.25">
      <c r="A1" s="1635" t="s">
        <v>0</v>
      </c>
      <c r="B1" s="1636"/>
      <c r="C1" s="1637" t="s">
        <v>1</v>
      </c>
      <c r="D1" s="1638"/>
      <c r="E1" s="1638"/>
      <c r="F1" s="1638"/>
      <c r="G1" s="1638"/>
      <c r="H1" s="1638"/>
      <c r="I1" s="1638"/>
      <c r="J1" s="1638"/>
      <c r="K1" s="1638"/>
      <c r="L1" s="1638"/>
      <c r="M1" s="1638"/>
      <c r="N1" s="1638"/>
      <c r="O1" s="1639"/>
      <c r="P1" s="1640"/>
      <c r="Q1" s="1641" t="s">
        <v>2</v>
      </c>
      <c r="R1" s="1642"/>
      <c r="S1" s="1642"/>
      <c r="T1" s="1642"/>
      <c r="U1" s="1642"/>
      <c r="V1" s="1642"/>
      <c r="W1" s="1642"/>
      <c r="X1" s="1642"/>
      <c r="Y1" s="1643"/>
      <c r="Z1" s="1613" t="s">
        <v>2</v>
      </c>
      <c r="AA1" s="1614"/>
      <c r="AB1" s="1614"/>
      <c r="AC1" s="1614"/>
      <c r="AD1" s="1615"/>
    </row>
    <row r="2" spans="1:50" ht="20.100000000000001" customHeight="1" x14ac:dyDescent="0.2">
      <c r="A2" s="1616" t="s">
        <v>3</v>
      </c>
      <c r="B2" s="1617"/>
      <c r="C2" s="1618" t="s">
        <v>4</v>
      </c>
      <c r="D2" s="1619"/>
      <c r="E2" s="1619"/>
      <c r="F2" s="1620"/>
      <c r="G2" s="1621" t="s">
        <v>5</v>
      </c>
      <c r="H2" s="1621"/>
      <c r="I2" s="1618" t="s">
        <v>6</v>
      </c>
      <c r="J2" s="1622"/>
      <c r="K2" s="1622"/>
      <c r="L2" s="1622"/>
      <c r="M2" s="1622"/>
      <c r="N2" s="1623"/>
      <c r="O2" s="554"/>
      <c r="P2" s="555"/>
      <c r="Q2" s="555"/>
      <c r="R2" s="555"/>
      <c r="S2" s="555"/>
      <c r="T2" s="555"/>
      <c r="U2" s="555"/>
      <c r="V2" s="555"/>
      <c r="W2" s="555"/>
      <c r="X2" s="814"/>
      <c r="Y2" s="814"/>
      <c r="Z2" s="1624"/>
      <c r="AA2" s="1625"/>
      <c r="AB2" s="1625"/>
      <c r="AC2" s="1625"/>
      <c r="AD2" s="1626"/>
    </row>
    <row r="3" spans="1:50" ht="25.5" customHeight="1" thickBot="1" x14ac:dyDescent="0.3">
      <c r="A3" s="1644" t="s">
        <v>7</v>
      </c>
      <c r="B3" s="1645"/>
      <c r="C3" s="1646" t="s">
        <v>773</v>
      </c>
      <c r="D3" s="1647"/>
      <c r="E3" s="1647"/>
      <c r="F3" s="1648"/>
      <c r="G3" s="1645" t="s">
        <v>9</v>
      </c>
      <c r="H3" s="1645"/>
      <c r="I3" s="1649">
        <v>45742</v>
      </c>
      <c r="J3" s="1650"/>
      <c r="K3" s="1650"/>
      <c r="L3" s="1650"/>
      <c r="M3" s="1650"/>
      <c r="N3" s="1651"/>
      <c r="O3" s="1644" t="s">
        <v>11</v>
      </c>
      <c r="P3" s="1645"/>
      <c r="Q3" s="1633">
        <v>46022</v>
      </c>
      <c r="R3" s="1634"/>
      <c r="S3" s="1634"/>
      <c r="T3" s="1634"/>
      <c r="U3" s="1634"/>
      <c r="V3" s="1634"/>
      <c r="W3" s="556"/>
      <c r="X3" s="820" t="s">
        <v>12</v>
      </c>
      <c r="Y3" s="1185" t="s">
        <v>774</v>
      </c>
      <c r="Z3" s="1627"/>
      <c r="AA3" s="1628"/>
      <c r="AB3" s="1628"/>
      <c r="AC3" s="1628"/>
      <c r="AD3" s="1629"/>
      <c r="AP3" s="557"/>
      <c r="AQ3" s="558"/>
      <c r="AR3" s="558"/>
      <c r="AS3" s="558"/>
      <c r="AT3" s="558"/>
      <c r="AU3" s="558"/>
      <c r="AV3" s="559"/>
      <c r="AW3" s="559"/>
      <c r="AX3" s="559"/>
    </row>
    <row r="4" spans="1:50" ht="71.25" customHeight="1" thickBot="1" x14ac:dyDescent="0.25">
      <c r="A4" s="1657" t="s">
        <v>14</v>
      </c>
      <c r="B4" s="1658"/>
      <c r="C4" s="1659" t="s">
        <v>775</v>
      </c>
      <c r="D4" s="1660"/>
      <c r="E4" s="1660"/>
      <c r="F4" s="1661"/>
      <c r="G4" s="1658" t="s">
        <v>16</v>
      </c>
      <c r="H4" s="1658"/>
      <c r="I4" s="1662">
        <v>45988</v>
      </c>
      <c r="J4" s="1662"/>
      <c r="K4" s="1662"/>
      <c r="L4" s="1662"/>
      <c r="M4" s="1662"/>
      <c r="N4" s="1663"/>
      <c r="O4" s="1657" t="s">
        <v>17</v>
      </c>
      <c r="P4" s="1658"/>
      <c r="Q4" s="1599" t="s">
        <v>18</v>
      </c>
      <c r="R4" s="1599"/>
      <c r="S4" s="1599"/>
      <c r="T4" s="1652" t="s">
        <v>19</v>
      </c>
      <c r="U4" s="1653"/>
      <c r="V4" s="1654"/>
      <c r="W4" s="1655"/>
      <c r="X4" s="1655"/>
      <c r="Y4" s="1656"/>
      <c r="Z4" s="1630"/>
      <c r="AA4" s="1631"/>
      <c r="AB4" s="1631"/>
      <c r="AC4" s="1631"/>
      <c r="AD4" s="1632"/>
      <c r="AP4" s="560"/>
      <c r="AQ4" s="561"/>
      <c r="AR4" s="557"/>
      <c r="AS4" s="562"/>
      <c r="AT4" s="562"/>
      <c r="AU4" s="562"/>
      <c r="AV4" s="562"/>
      <c r="AW4" s="562"/>
      <c r="AX4" s="562"/>
    </row>
    <row r="5" spans="1:50" ht="28.5" customHeight="1" x14ac:dyDescent="0.2">
      <c r="A5" s="563" t="s">
        <v>21</v>
      </c>
      <c r="B5" s="564"/>
      <c r="C5" s="564"/>
      <c r="D5" s="564"/>
      <c r="E5" s="564"/>
      <c r="F5" s="564"/>
      <c r="G5" s="564"/>
      <c r="H5" s="565"/>
      <c r="I5" s="564"/>
      <c r="J5" s="565"/>
      <c r="K5" s="564"/>
      <c r="L5" s="564"/>
      <c r="M5" s="564"/>
      <c r="N5" s="566"/>
      <c r="O5" s="567" t="s">
        <v>22</v>
      </c>
      <c r="P5" s="568"/>
      <c r="Q5" s="568"/>
      <c r="R5" s="568"/>
      <c r="S5" s="568"/>
      <c r="T5" s="568"/>
      <c r="U5" s="568"/>
      <c r="V5" s="568"/>
      <c r="W5" s="568"/>
      <c r="X5" s="815"/>
      <c r="Y5" s="815"/>
      <c r="Z5" s="569" t="s">
        <v>23</v>
      </c>
      <c r="AA5" s="569"/>
      <c r="AB5" s="569"/>
      <c r="AC5" s="569"/>
      <c r="AD5" s="824"/>
      <c r="AP5" s="560"/>
      <c r="AQ5" s="570"/>
      <c r="AR5" s="557"/>
      <c r="AS5" s="562"/>
      <c r="AT5" s="562"/>
      <c r="AU5" s="562"/>
      <c r="AV5" s="562"/>
      <c r="AW5" s="562"/>
      <c r="AX5" s="562"/>
    </row>
    <row r="6" spans="1:50" ht="91.5" customHeight="1" x14ac:dyDescent="0.25">
      <c r="A6" s="571" t="s">
        <v>24</v>
      </c>
      <c r="B6" s="571" t="s">
        <v>25</v>
      </c>
      <c r="C6" s="571" t="s">
        <v>26</v>
      </c>
      <c r="D6" s="571" t="s">
        <v>27</v>
      </c>
      <c r="E6" s="571" t="s">
        <v>28</v>
      </c>
      <c r="F6" s="571" t="s">
        <v>29</v>
      </c>
      <c r="G6" s="571" t="s">
        <v>30</v>
      </c>
      <c r="H6" s="571" t="s">
        <v>31</v>
      </c>
      <c r="I6" s="571" t="s">
        <v>32</v>
      </c>
      <c r="J6" s="571" t="s">
        <v>33</v>
      </c>
      <c r="K6" s="571" t="s">
        <v>34</v>
      </c>
      <c r="L6" s="571" t="s">
        <v>35</v>
      </c>
      <c r="M6" s="571" t="s">
        <v>36</v>
      </c>
      <c r="N6" s="571" t="s">
        <v>37</v>
      </c>
      <c r="O6" s="844" t="s">
        <v>38</v>
      </c>
      <c r="P6" s="844" t="s">
        <v>39</v>
      </c>
      <c r="Q6" s="851" t="s">
        <v>40</v>
      </c>
      <c r="R6" s="844" t="s">
        <v>41</v>
      </c>
      <c r="S6" s="844" t="s">
        <v>42</v>
      </c>
      <c r="T6" s="844" t="s">
        <v>43</v>
      </c>
      <c r="U6" s="844" t="s">
        <v>44</v>
      </c>
      <c r="V6" s="844" t="s">
        <v>45</v>
      </c>
      <c r="W6" s="844" t="s">
        <v>46</v>
      </c>
      <c r="X6" s="845" t="s">
        <v>47</v>
      </c>
      <c r="Y6" s="846" t="s">
        <v>48</v>
      </c>
      <c r="Z6" s="847" t="s">
        <v>49</v>
      </c>
      <c r="AA6" s="847" t="s">
        <v>776</v>
      </c>
      <c r="AB6" s="847" t="s">
        <v>51</v>
      </c>
      <c r="AC6" s="847" t="s">
        <v>52</v>
      </c>
      <c r="AD6" s="848" t="s">
        <v>53</v>
      </c>
      <c r="AP6" s="560"/>
      <c r="AQ6" s="570"/>
      <c r="AR6" s="562"/>
      <c r="AS6" s="562"/>
      <c r="AT6" s="562"/>
      <c r="AU6" s="562"/>
      <c r="AV6" s="562"/>
      <c r="AW6" s="562"/>
      <c r="AX6" s="559"/>
    </row>
    <row r="7" spans="1:50" ht="379.5" customHeight="1" x14ac:dyDescent="0.25">
      <c r="A7" s="825" t="s">
        <v>54</v>
      </c>
      <c r="B7" s="825" t="s">
        <v>55</v>
      </c>
      <c r="C7" s="826" t="s">
        <v>777</v>
      </c>
      <c r="D7" s="827" t="s">
        <v>57</v>
      </c>
      <c r="E7" s="827" t="s">
        <v>778</v>
      </c>
      <c r="F7" s="827" t="s">
        <v>779</v>
      </c>
      <c r="G7" s="827" t="s">
        <v>780</v>
      </c>
      <c r="H7" s="828">
        <v>1</v>
      </c>
      <c r="I7" s="829" t="s">
        <v>781</v>
      </c>
      <c r="J7" s="830" t="s">
        <v>93</v>
      </c>
      <c r="K7" s="829" t="s">
        <v>471</v>
      </c>
      <c r="L7" s="829" t="s">
        <v>782</v>
      </c>
      <c r="M7" s="831">
        <v>45742</v>
      </c>
      <c r="N7" s="831">
        <v>45895</v>
      </c>
      <c r="O7" s="832">
        <f>(N7-M7)/7</f>
        <v>21.857142857142858</v>
      </c>
      <c r="P7" s="911">
        <v>45869</v>
      </c>
      <c r="Q7" s="911">
        <f>P7</f>
        <v>45869</v>
      </c>
      <c r="R7" s="833">
        <f>(Q7-M7)/7-O7</f>
        <v>-3.7142857142857153</v>
      </c>
      <c r="S7" s="834" t="str">
        <f ca="1">IF((N7-TODAY())/7&gt;=0,"En tiempo","Alerta")</f>
        <v>Alerta</v>
      </c>
      <c r="T7" s="912">
        <v>1</v>
      </c>
      <c r="U7" s="835">
        <f>IF(T7/H7=1,1,+T7/H7)</f>
        <v>1</v>
      </c>
      <c r="V7" s="835" t="str">
        <f>IF(R7&gt;O7,0%,IF(R7&lt;=0,"100%",1-(R7/O7)))</f>
        <v>100%</v>
      </c>
      <c r="W7" s="836" t="str">
        <f>IF(Q7&lt;=N7,"Cumple","Incumple")</f>
        <v>Cumple</v>
      </c>
      <c r="X7" s="1186" t="s">
        <v>783</v>
      </c>
      <c r="Y7" s="1187" t="s">
        <v>784</v>
      </c>
      <c r="Z7" s="913">
        <f>(U7+V7)/2</f>
        <v>1</v>
      </c>
      <c r="AA7" s="914">
        <v>1</v>
      </c>
      <c r="AB7" s="914">
        <v>0.7</v>
      </c>
      <c r="AC7" s="915">
        <f>AVERAGE(Z7:AB7)</f>
        <v>0.9</v>
      </c>
      <c r="AD7" s="1391" t="s">
        <v>785</v>
      </c>
      <c r="AP7" s="558"/>
      <c r="AQ7" s="570"/>
      <c r="AR7" s="562"/>
      <c r="AS7" s="562"/>
      <c r="AT7" s="562"/>
      <c r="AU7" s="562"/>
      <c r="AV7" s="562"/>
      <c r="AW7" s="562"/>
      <c r="AX7" s="559"/>
    </row>
    <row r="8" spans="1:50" ht="409.5" customHeight="1" x14ac:dyDescent="0.25">
      <c r="A8" s="825" t="s">
        <v>54</v>
      </c>
      <c r="B8" s="825" t="s">
        <v>55</v>
      </c>
      <c r="C8" s="826" t="s">
        <v>777</v>
      </c>
      <c r="D8" s="826" t="s">
        <v>57</v>
      </c>
      <c r="E8" s="826" t="s">
        <v>778</v>
      </c>
      <c r="F8" s="826" t="s">
        <v>786</v>
      </c>
      <c r="G8" s="827" t="s">
        <v>787</v>
      </c>
      <c r="H8" s="837">
        <v>1</v>
      </c>
      <c r="I8" s="838" t="s">
        <v>781</v>
      </c>
      <c r="J8" s="829" t="s">
        <v>93</v>
      </c>
      <c r="K8" s="838" t="s">
        <v>471</v>
      </c>
      <c r="L8" s="838" t="s">
        <v>788</v>
      </c>
      <c r="M8" s="831">
        <v>45742</v>
      </c>
      <c r="N8" s="831">
        <v>45895</v>
      </c>
      <c r="O8" s="832">
        <f t="shared" ref="O8:O10" si="0">(N8-M8)/7</f>
        <v>21.857142857142858</v>
      </c>
      <c r="P8" s="911">
        <v>46021</v>
      </c>
      <c r="Q8" s="911">
        <f>P8</f>
        <v>46021</v>
      </c>
      <c r="R8" s="833">
        <f>(Q8-M8)/7-O8</f>
        <v>17.999999999999996</v>
      </c>
      <c r="S8" s="834" t="str">
        <f t="shared" ref="S8:S10" ca="1" si="1">IF((N8-TODAY())/7&gt;=0,"En tiempo","Alerta")</f>
        <v>Alerta</v>
      </c>
      <c r="T8" s="1027">
        <v>0.8</v>
      </c>
      <c r="U8" s="835">
        <f>IF(T8/H8=1,1,+T8/H8)</f>
        <v>0.8</v>
      </c>
      <c r="V8" s="835">
        <f t="shared" ref="V8:V10" si="2">IF(R8&gt;O8,0%,IF(R8&lt;=0,"100%",1-(R8/O8)))</f>
        <v>0.17647058823529427</v>
      </c>
      <c r="W8" s="836" t="str">
        <f>IF(Q8&lt;=N8,"Cumple","Incumple")</f>
        <v>Incumple</v>
      </c>
      <c r="X8" s="1186" t="s">
        <v>3473</v>
      </c>
      <c r="Y8" s="1187" t="s">
        <v>3474</v>
      </c>
      <c r="Z8" s="913">
        <f t="shared" ref="Z8:Z18" si="3">(U8+V8)/2</f>
        <v>0.48823529411764716</v>
      </c>
      <c r="AA8" s="914">
        <v>1</v>
      </c>
      <c r="AB8" s="914">
        <v>0.3</v>
      </c>
      <c r="AC8" s="915">
        <f t="shared" ref="AC8:AC18" si="4">AVERAGE(Z8:AB8)</f>
        <v>0.59607843137254901</v>
      </c>
      <c r="AD8" s="1392" t="s">
        <v>3475</v>
      </c>
      <c r="AP8" s="558"/>
      <c r="AQ8" s="570"/>
      <c r="AR8" s="562"/>
      <c r="AS8" s="562"/>
      <c r="AT8" s="562"/>
      <c r="AU8" s="562"/>
      <c r="AV8" s="562"/>
      <c r="AW8" s="559"/>
      <c r="AX8" s="559"/>
    </row>
    <row r="9" spans="1:50" ht="270" x14ac:dyDescent="0.25">
      <c r="A9" s="825" t="s">
        <v>54</v>
      </c>
      <c r="B9" s="825" t="s">
        <v>55</v>
      </c>
      <c r="C9" s="826" t="s">
        <v>777</v>
      </c>
      <c r="D9" s="826" t="s">
        <v>57</v>
      </c>
      <c r="E9" s="826" t="s">
        <v>778</v>
      </c>
      <c r="F9" s="839" t="s">
        <v>789</v>
      </c>
      <c r="G9" s="827" t="s">
        <v>292</v>
      </c>
      <c r="H9" s="840">
        <v>1</v>
      </c>
      <c r="I9" s="838" t="s">
        <v>781</v>
      </c>
      <c r="J9" s="829" t="s">
        <v>93</v>
      </c>
      <c r="K9" s="838" t="s">
        <v>471</v>
      </c>
      <c r="L9" s="838" t="s">
        <v>790</v>
      </c>
      <c r="M9" s="831">
        <v>45742</v>
      </c>
      <c r="N9" s="831">
        <v>45895</v>
      </c>
      <c r="O9" s="832">
        <f t="shared" si="0"/>
        <v>21.857142857142858</v>
      </c>
      <c r="P9" s="911">
        <v>45869</v>
      </c>
      <c r="Q9" s="911">
        <f>P9</f>
        <v>45869</v>
      </c>
      <c r="R9" s="833">
        <f t="shared" ref="R9" si="5">(Q9-M9)/7-O9</f>
        <v>-3.7142857142857153</v>
      </c>
      <c r="S9" s="834" t="str">
        <f t="shared" ca="1" si="1"/>
        <v>Alerta</v>
      </c>
      <c r="T9" s="912">
        <v>1</v>
      </c>
      <c r="U9" s="835">
        <f t="shared" ref="U9:U10" si="6">IF(T9/H9=1,1,+T9/H9)</f>
        <v>1</v>
      </c>
      <c r="V9" s="835" t="str">
        <f t="shared" si="2"/>
        <v>100%</v>
      </c>
      <c r="W9" s="836" t="str">
        <f>IF(Q9&lt;=N9,"Cumple","Incumple")</f>
        <v>Cumple</v>
      </c>
      <c r="X9" s="1186" t="s">
        <v>791</v>
      </c>
      <c r="Y9" s="1187" t="s">
        <v>792</v>
      </c>
      <c r="Z9" s="913">
        <f t="shared" si="3"/>
        <v>1</v>
      </c>
      <c r="AA9" s="914">
        <v>1</v>
      </c>
      <c r="AB9" s="914">
        <v>0.7</v>
      </c>
      <c r="AC9" s="915">
        <f t="shared" si="4"/>
        <v>0.9</v>
      </c>
      <c r="AD9" s="1391" t="s">
        <v>793</v>
      </c>
      <c r="AP9" s="558"/>
      <c r="AQ9" s="570"/>
      <c r="AR9" s="562"/>
      <c r="AS9" s="562"/>
      <c r="AT9" s="562"/>
      <c r="AU9" s="562"/>
      <c r="AV9" s="559"/>
      <c r="AW9" s="559"/>
      <c r="AX9" s="559"/>
    </row>
    <row r="10" spans="1:50" ht="378" customHeight="1" x14ac:dyDescent="0.25">
      <c r="A10" s="825" t="s">
        <v>54</v>
      </c>
      <c r="B10" s="825" t="s">
        <v>55</v>
      </c>
      <c r="C10" s="841" t="s">
        <v>794</v>
      </c>
      <c r="D10" s="841" t="s">
        <v>795</v>
      </c>
      <c r="E10" s="841" t="s">
        <v>796</v>
      </c>
      <c r="F10" s="841" t="s">
        <v>797</v>
      </c>
      <c r="G10" s="826" t="s">
        <v>798</v>
      </c>
      <c r="H10" s="842">
        <v>1</v>
      </c>
      <c r="I10" s="838" t="s">
        <v>781</v>
      </c>
      <c r="J10" s="829" t="s">
        <v>93</v>
      </c>
      <c r="K10" s="838" t="s">
        <v>63</v>
      </c>
      <c r="L10" s="838" t="s">
        <v>799</v>
      </c>
      <c r="M10" s="831">
        <v>45742</v>
      </c>
      <c r="N10" s="831">
        <v>45864</v>
      </c>
      <c r="O10" s="832">
        <f t="shared" si="0"/>
        <v>17.428571428571427</v>
      </c>
      <c r="P10" s="911">
        <v>45869</v>
      </c>
      <c r="Q10" s="911">
        <v>45864</v>
      </c>
      <c r="R10" s="833">
        <f t="shared" ref="R10:R14" si="7">(Q10-M10)/7-O10</f>
        <v>0</v>
      </c>
      <c r="S10" s="834" t="str">
        <f t="shared" ca="1" si="1"/>
        <v>Alerta</v>
      </c>
      <c r="T10" s="1027">
        <v>1</v>
      </c>
      <c r="U10" s="835">
        <f t="shared" si="6"/>
        <v>1</v>
      </c>
      <c r="V10" s="835" t="str">
        <f t="shared" si="2"/>
        <v>100%</v>
      </c>
      <c r="W10" s="836" t="str">
        <f>IF(Q10&lt;=N10,"Cumple","Incumple")</f>
        <v>Cumple</v>
      </c>
      <c r="X10" s="1186" t="s">
        <v>800</v>
      </c>
      <c r="Y10" s="1187" t="s">
        <v>801</v>
      </c>
      <c r="Z10" s="913">
        <f t="shared" si="3"/>
        <v>1</v>
      </c>
      <c r="AA10" s="914">
        <v>1</v>
      </c>
      <c r="AB10" s="914">
        <v>0.7</v>
      </c>
      <c r="AC10" s="915">
        <f t="shared" si="4"/>
        <v>0.9</v>
      </c>
      <c r="AD10" s="1391" t="s">
        <v>802</v>
      </c>
      <c r="AP10" s="558"/>
      <c r="AQ10" s="570"/>
      <c r="AR10" s="562"/>
      <c r="AS10" s="562"/>
      <c r="AT10" s="562"/>
      <c r="AU10" s="562"/>
      <c r="AV10" s="559"/>
      <c r="AW10" s="559"/>
      <c r="AX10" s="559"/>
    </row>
    <row r="11" spans="1:50" ht="360" customHeight="1" x14ac:dyDescent="0.25">
      <c r="A11" s="825" t="s">
        <v>54</v>
      </c>
      <c r="B11" s="825" t="s">
        <v>55</v>
      </c>
      <c r="C11" s="841" t="s">
        <v>794</v>
      </c>
      <c r="D11" s="841" t="s">
        <v>795</v>
      </c>
      <c r="E11" s="841" t="s">
        <v>796</v>
      </c>
      <c r="F11" s="841" t="s">
        <v>803</v>
      </c>
      <c r="G11" s="826" t="s">
        <v>804</v>
      </c>
      <c r="H11" s="842">
        <v>1</v>
      </c>
      <c r="I11" s="838" t="s">
        <v>805</v>
      </c>
      <c r="J11" s="829" t="s">
        <v>93</v>
      </c>
      <c r="K11" s="838" t="s">
        <v>63</v>
      </c>
      <c r="L11" s="838" t="s">
        <v>799</v>
      </c>
      <c r="M11" s="831">
        <v>45741</v>
      </c>
      <c r="N11" s="831">
        <v>45864</v>
      </c>
      <c r="O11" s="832">
        <f t="shared" ref="O11:O18" si="8">(N11-M11)/7</f>
        <v>17.571428571428573</v>
      </c>
      <c r="P11" s="911">
        <v>46021</v>
      </c>
      <c r="Q11" s="911">
        <f>P11</f>
        <v>46021</v>
      </c>
      <c r="R11" s="833">
        <f t="shared" si="7"/>
        <v>22.428571428571427</v>
      </c>
      <c r="S11" s="834" t="str">
        <f t="shared" ref="S11:S18" ca="1" si="9">IF((N11-TODAY())/7&gt;=0,"En tiempo","Alerta")</f>
        <v>Alerta</v>
      </c>
      <c r="T11" s="1027">
        <v>1</v>
      </c>
      <c r="U11" s="835">
        <f t="shared" ref="U11:U17" si="10">IF(T11/H11=1,1,+T11/H11)</f>
        <v>1</v>
      </c>
      <c r="V11" s="835">
        <f t="shared" ref="V11:V18" si="11">IF(R11&gt;O11,0%,IF(R11&lt;=0,"100%",1-(R11/O11)))</f>
        <v>0</v>
      </c>
      <c r="W11" s="836" t="str">
        <f t="shared" ref="W11:W18" si="12">IF(Q11&lt;=N11,"Cumple","Incumple")</f>
        <v>Incumple</v>
      </c>
      <c r="X11" s="1186" t="s">
        <v>3476</v>
      </c>
      <c r="Y11" s="1187" t="s">
        <v>3477</v>
      </c>
      <c r="Z11" s="913">
        <f t="shared" si="3"/>
        <v>0.5</v>
      </c>
      <c r="AA11" s="914">
        <v>0.5</v>
      </c>
      <c r="AB11" s="914">
        <v>0.5</v>
      </c>
      <c r="AC11" s="913">
        <f t="shared" si="4"/>
        <v>0.5</v>
      </c>
      <c r="AD11" s="1391" t="s">
        <v>3478</v>
      </c>
      <c r="AP11" s="558"/>
      <c r="AQ11" s="570"/>
      <c r="AR11" s="562"/>
      <c r="AS11" s="562"/>
      <c r="AT11" s="562"/>
      <c r="AU11" s="562"/>
      <c r="AV11" s="559"/>
      <c r="AW11" s="559"/>
      <c r="AX11" s="559"/>
    </row>
    <row r="12" spans="1:50" ht="277.5" customHeight="1" x14ac:dyDescent="0.25">
      <c r="A12" s="825" t="s">
        <v>54</v>
      </c>
      <c r="B12" s="825" t="s">
        <v>55</v>
      </c>
      <c r="C12" s="841" t="s">
        <v>794</v>
      </c>
      <c r="D12" s="841" t="s">
        <v>806</v>
      </c>
      <c r="E12" s="841" t="s">
        <v>796</v>
      </c>
      <c r="F12" s="841" t="s">
        <v>807</v>
      </c>
      <c r="G12" s="826" t="s">
        <v>808</v>
      </c>
      <c r="H12" s="842">
        <v>1</v>
      </c>
      <c r="I12" s="838" t="s">
        <v>809</v>
      </c>
      <c r="J12" s="829" t="s">
        <v>93</v>
      </c>
      <c r="K12" s="838" t="s">
        <v>63</v>
      </c>
      <c r="L12" s="838" t="s">
        <v>810</v>
      </c>
      <c r="M12" s="831">
        <v>45742</v>
      </c>
      <c r="N12" s="831">
        <v>45864</v>
      </c>
      <c r="O12" s="832">
        <f t="shared" si="8"/>
        <v>17.428571428571427</v>
      </c>
      <c r="P12" s="911">
        <v>45869</v>
      </c>
      <c r="Q12" s="911">
        <v>45864</v>
      </c>
      <c r="R12" s="833">
        <f t="shared" si="7"/>
        <v>0</v>
      </c>
      <c r="S12" s="834" t="str">
        <f t="shared" ca="1" si="9"/>
        <v>Alerta</v>
      </c>
      <c r="T12" s="1027">
        <v>1</v>
      </c>
      <c r="U12" s="835">
        <f t="shared" si="10"/>
        <v>1</v>
      </c>
      <c r="V12" s="835" t="str">
        <f t="shared" si="11"/>
        <v>100%</v>
      </c>
      <c r="W12" s="836" t="str">
        <f t="shared" si="12"/>
        <v>Cumple</v>
      </c>
      <c r="X12" s="1186" t="s">
        <v>811</v>
      </c>
      <c r="Y12" s="1189" t="s">
        <v>812</v>
      </c>
      <c r="Z12" s="913">
        <f t="shared" si="3"/>
        <v>1</v>
      </c>
      <c r="AA12" s="914">
        <v>1</v>
      </c>
      <c r="AB12" s="914">
        <v>0.9</v>
      </c>
      <c r="AC12" s="915">
        <f t="shared" si="4"/>
        <v>0.96666666666666667</v>
      </c>
      <c r="AD12" s="1391" t="s">
        <v>813</v>
      </c>
      <c r="AP12" s="558"/>
      <c r="AQ12" s="570"/>
      <c r="AR12" s="562"/>
      <c r="AS12" s="562"/>
      <c r="AT12" s="562"/>
      <c r="AU12" s="562"/>
      <c r="AV12" s="559"/>
      <c r="AW12" s="559"/>
      <c r="AX12" s="559"/>
    </row>
    <row r="13" spans="1:50" ht="286.5" customHeight="1" x14ac:dyDescent="0.25">
      <c r="A13" s="825" t="s">
        <v>54</v>
      </c>
      <c r="B13" s="825" t="s">
        <v>55</v>
      </c>
      <c r="C13" s="841" t="s">
        <v>794</v>
      </c>
      <c r="D13" s="841" t="s">
        <v>806</v>
      </c>
      <c r="E13" s="843" t="s">
        <v>796</v>
      </c>
      <c r="F13" s="843" t="s">
        <v>814</v>
      </c>
      <c r="G13" s="826" t="s">
        <v>815</v>
      </c>
      <c r="H13" s="840">
        <v>1</v>
      </c>
      <c r="I13" s="838" t="s">
        <v>809</v>
      </c>
      <c r="J13" s="829" t="s">
        <v>116</v>
      </c>
      <c r="K13" s="838" t="s">
        <v>63</v>
      </c>
      <c r="L13" s="838" t="s">
        <v>816</v>
      </c>
      <c r="M13" s="831">
        <v>45865</v>
      </c>
      <c r="N13" s="831">
        <v>45988</v>
      </c>
      <c r="O13" s="832">
        <f t="shared" si="8"/>
        <v>17.571428571428573</v>
      </c>
      <c r="P13" s="911">
        <v>45869</v>
      </c>
      <c r="Q13" s="911">
        <f t="shared" ref="Q13:Q18" si="13">P13</f>
        <v>45869</v>
      </c>
      <c r="R13" s="833">
        <f t="shared" si="7"/>
        <v>-17</v>
      </c>
      <c r="S13" s="834" t="str">
        <f t="shared" ca="1" si="9"/>
        <v>Alerta</v>
      </c>
      <c r="T13" s="912">
        <v>1</v>
      </c>
      <c r="U13" s="835">
        <f t="shared" si="10"/>
        <v>1</v>
      </c>
      <c r="V13" s="835" t="str">
        <f t="shared" si="11"/>
        <v>100%</v>
      </c>
      <c r="W13" s="836" t="str">
        <f t="shared" si="12"/>
        <v>Cumple</v>
      </c>
      <c r="X13" s="1186" t="s">
        <v>817</v>
      </c>
      <c r="Y13" s="1187" t="s">
        <v>818</v>
      </c>
      <c r="Z13" s="913">
        <f t="shared" si="3"/>
        <v>1</v>
      </c>
      <c r="AA13" s="914">
        <v>0.9</v>
      </c>
      <c r="AB13" s="914">
        <v>0.7</v>
      </c>
      <c r="AC13" s="915">
        <f t="shared" si="4"/>
        <v>0.86666666666666659</v>
      </c>
      <c r="AD13" s="1391" t="s">
        <v>819</v>
      </c>
      <c r="AP13" s="558"/>
      <c r="AQ13" s="570"/>
      <c r="AR13" s="562"/>
      <c r="AS13" s="562"/>
      <c r="AT13" s="562"/>
      <c r="AU13" s="562"/>
      <c r="AV13" s="559"/>
      <c r="AW13" s="559"/>
      <c r="AX13" s="559"/>
    </row>
    <row r="14" spans="1:50" ht="254.25" customHeight="1" x14ac:dyDescent="0.25">
      <c r="A14" s="825" t="s">
        <v>54</v>
      </c>
      <c r="B14" s="825" t="s">
        <v>55</v>
      </c>
      <c r="C14" s="841" t="s">
        <v>794</v>
      </c>
      <c r="D14" s="841" t="s">
        <v>806</v>
      </c>
      <c r="E14" s="843" t="s">
        <v>796</v>
      </c>
      <c r="F14" s="826" t="s">
        <v>820</v>
      </c>
      <c r="G14" s="826" t="s">
        <v>821</v>
      </c>
      <c r="H14" s="840">
        <v>1</v>
      </c>
      <c r="I14" s="838" t="s">
        <v>809</v>
      </c>
      <c r="J14" s="829" t="s">
        <v>116</v>
      </c>
      <c r="K14" s="838" t="s">
        <v>63</v>
      </c>
      <c r="L14" s="838" t="s">
        <v>790</v>
      </c>
      <c r="M14" s="831">
        <v>45865</v>
      </c>
      <c r="N14" s="831">
        <v>45988</v>
      </c>
      <c r="O14" s="832">
        <f t="shared" si="8"/>
        <v>17.571428571428573</v>
      </c>
      <c r="P14" s="911">
        <v>45869</v>
      </c>
      <c r="Q14" s="911">
        <f t="shared" si="13"/>
        <v>45869</v>
      </c>
      <c r="R14" s="833">
        <f t="shared" si="7"/>
        <v>-17</v>
      </c>
      <c r="S14" s="834" t="str">
        <f t="shared" ca="1" si="9"/>
        <v>Alerta</v>
      </c>
      <c r="T14" s="912">
        <v>1</v>
      </c>
      <c r="U14" s="835">
        <f t="shared" si="10"/>
        <v>1</v>
      </c>
      <c r="V14" s="835" t="str">
        <f t="shared" si="11"/>
        <v>100%</v>
      </c>
      <c r="W14" s="836" t="str">
        <f t="shared" si="12"/>
        <v>Cumple</v>
      </c>
      <c r="X14" s="1186" t="s">
        <v>822</v>
      </c>
      <c r="Y14" s="1187" t="s">
        <v>823</v>
      </c>
      <c r="Z14" s="913">
        <f t="shared" si="3"/>
        <v>1</v>
      </c>
      <c r="AA14" s="914">
        <v>1</v>
      </c>
      <c r="AB14" s="914">
        <v>0.8</v>
      </c>
      <c r="AC14" s="915">
        <f t="shared" si="4"/>
        <v>0.93333333333333324</v>
      </c>
      <c r="AD14" s="1391" t="s">
        <v>824</v>
      </c>
      <c r="AP14" s="558"/>
      <c r="AQ14" s="570"/>
      <c r="AR14" s="562"/>
      <c r="AS14" s="562"/>
      <c r="AT14" s="562"/>
      <c r="AU14" s="562"/>
      <c r="AV14" s="559"/>
      <c r="AW14" s="559"/>
      <c r="AX14" s="559"/>
    </row>
    <row r="15" spans="1:50" ht="285.75" customHeight="1" x14ac:dyDescent="0.25">
      <c r="A15" s="825" t="s">
        <v>54</v>
      </c>
      <c r="B15" s="825" t="s">
        <v>55</v>
      </c>
      <c r="C15" s="841" t="s">
        <v>794</v>
      </c>
      <c r="D15" s="841" t="s">
        <v>806</v>
      </c>
      <c r="E15" s="841" t="s">
        <v>825</v>
      </c>
      <c r="F15" s="841" t="s">
        <v>826</v>
      </c>
      <c r="G15" s="826" t="s">
        <v>827</v>
      </c>
      <c r="H15" s="837">
        <v>1</v>
      </c>
      <c r="I15" s="838" t="s">
        <v>809</v>
      </c>
      <c r="J15" s="829" t="s">
        <v>93</v>
      </c>
      <c r="K15" s="838" t="s">
        <v>63</v>
      </c>
      <c r="L15" s="838" t="s">
        <v>828</v>
      </c>
      <c r="M15" s="831">
        <v>45742</v>
      </c>
      <c r="N15" s="831">
        <v>45895</v>
      </c>
      <c r="O15" s="832">
        <f t="shared" si="8"/>
        <v>21.857142857142858</v>
      </c>
      <c r="P15" s="911">
        <v>46021</v>
      </c>
      <c r="Q15" s="911">
        <f t="shared" si="13"/>
        <v>46021</v>
      </c>
      <c r="R15" s="833">
        <f t="shared" ref="R15:R18" si="14">(Q15-M15)/7-O15</f>
        <v>17.999999999999996</v>
      </c>
      <c r="S15" s="834" t="str">
        <f t="shared" ca="1" si="9"/>
        <v>Alerta</v>
      </c>
      <c r="T15" s="1027">
        <v>1</v>
      </c>
      <c r="U15" s="835">
        <f t="shared" si="10"/>
        <v>1</v>
      </c>
      <c r="V15" s="835">
        <f t="shared" si="11"/>
        <v>0.17647058823529427</v>
      </c>
      <c r="W15" s="836" t="str">
        <f t="shared" si="12"/>
        <v>Incumple</v>
      </c>
      <c r="X15" s="1186" t="s">
        <v>3479</v>
      </c>
      <c r="Y15" s="1187" t="s">
        <v>3480</v>
      </c>
      <c r="Z15" s="913">
        <f t="shared" si="3"/>
        <v>0.58823529411764719</v>
      </c>
      <c r="AA15" s="914">
        <v>1</v>
      </c>
      <c r="AB15" s="914">
        <v>0.7</v>
      </c>
      <c r="AC15" s="915">
        <f t="shared" si="4"/>
        <v>0.76274509803921564</v>
      </c>
      <c r="AD15" s="1392" t="s">
        <v>3481</v>
      </c>
      <c r="AP15" s="558"/>
      <c r="AQ15" s="570"/>
      <c r="AR15" s="562"/>
      <c r="AS15" s="562"/>
      <c r="AT15" s="562"/>
      <c r="AU15" s="562"/>
      <c r="AV15" s="559"/>
      <c r="AW15" s="559"/>
      <c r="AX15" s="559"/>
    </row>
    <row r="16" spans="1:50" ht="366" customHeight="1" x14ac:dyDescent="0.25">
      <c r="A16" s="825" t="s">
        <v>54</v>
      </c>
      <c r="B16" s="825" t="s">
        <v>55</v>
      </c>
      <c r="C16" s="841" t="s">
        <v>829</v>
      </c>
      <c r="D16" s="841" t="s">
        <v>806</v>
      </c>
      <c r="E16" s="841" t="s">
        <v>830</v>
      </c>
      <c r="F16" s="841" t="s">
        <v>831</v>
      </c>
      <c r="G16" s="826" t="s">
        <v>832</v>
      </c>
      <c r="H16" s="837">
        <v>1</v>
      </c>
      <c r="I16" s="838" t="s">
        <v>809</v>
      </c>
      <c r="J16" s="829" t="s">
        <v>116</v>
      </c>
      <c r="K16" s="838" t="s">
        <v>63</v>
      </c>
      <c r="L16" s="838" t="s">
        <v>833</v>
      </c>
      <c r="M16" s="831">
        <v>45865</v>
      </c>
      <c r="N16" s="831">
        <v>45988</v>
      </c>
      <c r="O16" s="832">
        <f t="shared" si="8"/>
        <v>17.571428571428573</v>
      </c>
      <c r="P16" s="911">
        <v>46021</v>
      </c>
      <c r="Q16" s="911">
        <f t="shared" si="13"/>
        <v>46021</v>
      </c>
      <c r="R16" s="833">
        <f>(Q16-M16)/7-O16</f>
        <v>4.7142857142857117</v>
      </c>
      <c r="S16" s="834" t="str">
        <f t="shared" ca="1" si="9"/>
        <v>Alerta</v>
      </c>
      <c r="T16" s="1027">
        <v>0.8</v>
      </c>
      <c r="U16" s="835">
        <f t="shared" si="10"/>
        <v>0.8</v>
      </c>
      <c r="V16" s="835">
        <f t="shared" si="11"/>
        <v>0.73170731707317094</v>
      </c>
      <c r="W16" s="836" t="str">
        <f t="shared" si="12"/>
        <v>Incumple</v>
      </c>
      <c r="X16" s="1186" t="s">
        <v>3482</v>
      </c>
      <c r="Y16" s="1187" t="s">
        <v>3483</v>
      </c>
      <c r="Z16" s="913">
        <f t="shared" si="3"/>
        <v>0.76585365853658549</v>
      </c>
      <c r="AA16" s="914">
        <v>0.8</v>
      </c>
      <c r="AB16" s="914">
        <v>0.8</v>
      </c>
      <c r="AC16" s="915">
        <f t="shared" si="4"/>
        <v>0.78861788617886186</v>
      </c>
      <c r="AD16" s="1392" t="s">
        <v>3484</v>
      </c>
      <c r="AP16" s="558"/>
      <c r="AQ16" s="570"/>
      <c r="AR16" s="562"/>
      <c r="AS16" s="562"/>
      <c r="AT16" s="562"/>
      <c r="AU16" s="562"/>
      <c r="AV16" s="559"/>
      <c r="AW16" s="559"/>
      <c r="AX16" s="559"/>
    </row>
    <row r="17" spans="1:100" ht="387" customHeight="1" x14ac:dyDescent="0.25">
      <c r="A17" s="825" t="s">
        <v>54</v>
      </c>
      <c r="B17" s="825" t="s">
        <v>55</v>
      </c>
      <c r="C17" s="841" t="s">
        <v>829</v>
      </c>
      <c r="D17" s="841" t="s">
        <v>806</v>
      </c>
      <c r="E17" s="841" t="s">
        <v>834</v>
      </c>
      <c r="F17" s="843" t="s">
        <v>835</v>
      </c>
      <c r="G17" s="826" t="s">
        <v>836</v>
      </c>
      <c r="H17" s="840">
        <v>1</v>
      </c>
      <c r="I17" s="838" t="s">
        <v>809</v>
      </c>
      <c r="J17" s="829" t="s">
        <v>116</v>
      </c>
      <c r="K17" s="838" t="s">
        <v>63</v>
      </c>
      <c r="L17" s="1188" t="s">
        <v>837</v>
      </c>
      <c r="M17" s="831">
        <v>45865</v>
      </c>
      <c r="N17" s="831">
        <v>45988</v>
      </c>
      <c r="O17" s="832">
        <f t="shared" si="8"/>
        <v>17.571428571428573</v>
      </c>
      <c r="P17" s="911">
        <v>46021</v>
      </c>
      <c r="Q17" s="911">
        <f t="shared" si="13"/>
        <v>46021</v>
      </c>
      <c r="R17" s="833">
        <f t="shared" si="14"/>
        <v>4.7142857142857117</v>
      </c>
      <c r="S17" s="834" t="str">
        <f t="shared" ca="1" si="9"/>
        <v>Alerta</v>
      </c>
      <c r="T17" s="912">
        <v>0.8</v>
      </c>
      <c r="U17" s="835">
        <f t="shared" si="10"/>
        <v>0.8</v>
      </c>
      <c r="V17" s="835">
        <f t="shared" si="11"/>
        <v>0.73170731707317094</v>
      </c>
      <c r="W17" s="836" t="str">
        <f t="shared" si="12"/>
        <v>Incumple</v>
      </c>
      <c r="X17" s="1186" t="s">
        <v>3485</v>
      </c>
      <c r="Y17" s="1187" t="s">
        <v>3486</v>
      </c>
      <c r="Z17" s="913">
        <f t="shared" si="3"/>
        <v>0.76585365853658549</v>
      </c>
      <c r="AA17" s="914">
        <v>0.9</v>
      </c>
      <c r="AB17" s="914">
        <v>0.3</v>
      </c>
      <c r="AC17" s="915">
        <f t="shared" si="4"/>
        <v>0.65528455284552856</v>
      </c>
      <c r="AD17" s="1392" t="s">
        <v>3487</v>
      </c>
      <c r="AP17" s="558"/>
      <c r="AQ17" s="570"/>
      <c r="AR17" s="562"/>
      <c r="AS17" s="562"/>
      <c r="AT17" s="562"/>
      <c r="AU17" s="562"/>
      <c r="AV17" s="559"/>
      <c r="AW17" s="559"/>
      <c r="AX17" s="559"/>
    </row>
    <row r="18" spans="1:100" ht="407.25" customHeight="1" x14ac:dyDescent="0.25">
      <c r="A18" s="825" t="s">
        <v>54</v>
      </c>
      <c r="B18" s="825" t="s">
        <v>55</v>
      </c>
      <c r="C18" s="841" t="s">
        <v>838</v>
      </c>
      <c r="D18" s="841" t="s">
        <v>839</v>
      </c>
      <c r="E18" s="841" t="s">
        <v>840</v>
      </c>
      <c r="F18" s="841" t="s">
        <v>841</v>
      </c>
      <c r="G18" s="826" t="s">
        <v>842</v>
      </c>
      <c r="H18" s="840">
        <v>1</v>
      </c>
      <c r="I18" s="838" t="s">
        <v>809</v>
      </c>
      <c r="J18" s="829" t="s">
        <v>116</v>
      </c>
      <c r="K18" s="838" t="s">
        <v>63</v>
      </c>
      <c r="L18" s="838" t="s">
        <v>843</v>
      </c>
      <c r="M18" s="831">
        <v>45865</v>
      </c>
      <c r="N18" s="831">
        <v>45988</v>
      </c>
      <c r="O18" s="832">
        <f t="shared" si="8"/>
        <v>17.571428571428573</v>
      </c>
      <c r="P18" s="911">
        <v>45869</v>
      </c>
      <c r="Q18" s="911">
        <f t="shared" si="13"/>
        <v>45869</v>
      </c>
      <c r="R18" s="833">
        <f t="shared" si="14"/>
        <v>-17</v>
      </c>
      <c r="S18" s="834" t="str">
        <f t="shared" ca="1" si="9"/>
        <v>Alerta</v>
      </c>
      <c r="T18" s="1026">
        <v>1</v>
      </c>
      <c r="U18" s="835">
        <f>IF(T18/H18=1,1,+T18/H18)</f>
        <v>1</v>
      </c>
      <c r="V18" s="835" t="str">
        <f t="shared" si="11"/>
        <v>100%</v>
      </c>
      <c r="W18" s="836" t="str">
        <f t="shared" si="12"/>
        <v>Cumple</v>
      </c>
      <c r="X18" s="1186" t="s">
        <v>844</v>
      </c>
      <c r="Y18" s="1187" t="s">
        <v>845</v>
      </c>
      <c r="Z18" s="913">
        <f t="shared" si="3"/>
        <v>1</v>
      </c>
      <c r="AA18" s="914">
        <v>0.8</v>
      </c>
      <c r="AB18" s="914">
        <v>0.5</v>
      </c>
      <c r="AC18" s="915">
        <f t="shared" si="4"/>
        <v>0.76666666666666661</v>
      </c>
      <c r="AD18" s="1392" t="s">
        <v>846</v>
      </c>
      <c r="AP18" s="558"/>
      <c r="AQ18" s="570"/>
      <c r="AR18" s="562"/>
      <c r="AS18" s="562"/>
      <c r="AT18" s="562"/>
      <c r="AU18" s="562"/>
      <c r="AV18" s="559"/>
      <c r="AW18" s="559"/>
      <c r="AX18" s="559"/>
    </row>
    <row r="19" spans="1:100" ht="18" x14ac:dyDescent="0.25">
      <c r="A19" s="572"/>
      <c r="B19" s="572"/>
      <c r="C19" s="572"/>
      <c r="D19" s="572"/>
      <c r="E19" s="572"/>
      <c r="F19" s="572"/>
      <c r="G19" s="573" t="s">
        <v>80</v>
      </c>
      <c r="H19" s="574">
        <f>SUM(H7:H18)</f>
        <v>12</v>
      </c>
      <c r="R19" s="575" t="s">
        <v>81</v>
      </c>
      <c r="S19" s="576"/>
      <c r="T19" s="577">
        <f>SUM(T7:T18)</f>
        <v>11.400000000000002</v>
      </c>
      <c r="U19" s="578">
        <f>AVERAGE(U7:U18)</f>
        <v>0.95000000000000018</v>
      </c>
      <c r="V19" s="849"/>
      <c r="W19" s="579">
        <f>(COUNTIF(W7:W18,"Cumple")*100%)/COUNTA(W7:W18)</f>
        <v>0.58333333333333337</v>
      </c>
      <c r="X19" s="816"/>
      <c r="Y19" s="818"/>
      <c r="Z19" s="572"/>
      <c r="AA19" s="575" t="s">
        <v>81</v>
      </c>
      <c r="AB19" s="576"/>
      <c r="AC19" s="578">
        <f>AVERAGE(AC7:AC18)</f>
        <v>0.79467160848079066</v>
      </c>
      <c r="AD19" s="816"/>
      <c r="AE19" s="572"/>
      <c r="AF19" s="572"/>
      <c r="AG19" s="572"/>
      <c r="AH19" s="572"/>
      <c r="AI19" s="572"/>
      <c r="AJ19" s="572"/>
      <c r="AK19" s="572"/>
      <c r="AL19" s="572"/>
      <c r="AM19" s="572"/>
      <c r="AN19" s="572"/>
      <c r="AO19" s="572"/>
      <c r="AP19" s="558"/>
      <c r="AQ19" s="557"/>
      <c r="AR19" s="562"/>
      <c r="AS19" s="562"/>
      <c r="AT19" s="562"/>
      <c r="AU19" s="562"/>
      <c r="AV19" s="559"/>
      <c r="AW19" s="559"/>
      <c r="AX19" s="559"/>
      <c r="AY19" s="572"/>
      <c r="AZ19" s="572"/>
      <c r="BA19" s="572"/>
      <c r="BB19" s="572"/>
      <c r="BC19" s="572"/>
      <c r="BD19" s="572"/>
      <c r="BE19" s="572"/>
      <c r="BF19" s="572"/>
      <c r="BG19" s="572"/>
      <c r="BH19" s="572"/>
      <c r="BI19" s="572"/>
      <c r="BJ19" s="572"/>
      <c r="BK19" s="572"/>
      <c r="BL19" s="572"/>
      <c r="BM19" s="572"/>
      <c r="BN19" s="572"/>
      <c r="BO19" s="572"/>
      <c r="BP19" s="572"/>
      <c r="BQ19" s="572"/>
      <c r="BR19" s="572"/>
      <c r="BS19" s="572"/>
      <c r="BT19" s="572"/>
      <c r="BU19" s="572"/>
      <c r="BV19" s="572"/>
      <c r="BW19" s="572"/>
      <c r="BX19" s="572"/>
      <c r="BY19" s="572"/>
      <c r="BZ19" s="572"/>
      <c r="CA19" s="572"/>
      <c r="CB19" s="572"/>
      <c r="CC19" s="572"/>
      <c r="CD19" s="572"/>
      <c r="CE19" s="572"/>
      <c r="CF19" s="572"/>
      <c r="CG19" s="572"/>
      <c r="CH19" s="572"/>
      <c r="CI19" s="572"/>
      <c r="CJ19" s="572"/>
      <c r="CK19" s="572"/>
      <c r="CL19" s="572"/>
      <c r="CM19" s="572"/>
      <c r="CN19" s="572"/>
      <c r="CO19" s="572"/>
      <c r="CP19" s="572"/>
      <c r="CQ19" s="572"/>
      <c r="CR19" s="572"/>
      <c r="CS19" s="572"/>
      <c r="CT19" s="572"/>
      <c r="CU19" s="572"/>
      <c r="CV19" s="572"/>
    </row>
  </sheetData>
  <autoFilter ref="A6:CW6" xr:uid="{0553A477-F501-4D97-A360-BCC579BD2822}"/>
  <dataConsolidate/>
  <mergeCells count="24">
    <mergeCell ref="T4:U4"/>
    <mergeCell ref="V4:Y4"/>
    <mergeCell ref="A4:B4"/>
    <mergeCell ref="C4:F4"/>
    <mergeCell ref="G4:H4"/>
    <mergeCell ref="I4:N4"/>
    <mergeCell ref="O4:P4"/>
    <mergeCell ref="Q4:S4"/>
    <mergeCell ref="Z1:AD1"/>
    <mergeCell ref="A2:B2"/>
    <mergeCell ref="C2:F2"/>
    <mergeCell ref="G2:H2"/>
    <mergeCell ref="I2:N2"/>
    <mergeCell ref="Z2:AD4"/>
    <mergeCell ref="Q3:V3"/>
    <mergeCell ref="A1:B1"/>
    <mergeCell ref="C1:N1"/>
    <mergeCell ref="O1:P1"/>
    <mergeCell ref="Q1:Y1"/>
    <mergeCell ref="A3:B3"/>
    <mergeCell ref="C3:F3"/>
    <mergeCell ref="G3:H3"/>
    <mergeCell ref="I3:N3"/>
    <mergeCell ref="O3:P3"/>
  </mergeCells>
  <conditionalFormatting sqref="R7:R18">
    <cfRule type="cellIs" dxfId="278" priority="20" operator="greaterThan">
      <formula>0</formula>
    </cfRule>
    <cfRule type="cellIs" dxfId="277" priority="21" operator="lessThan">
      <formula>0</formula>
    </cfRule>
  </conditionalFormatting>
  <conditionalFormatting sqref="S7:S18">
    <cfRule type="containsText" dxfId="276" priority="18" operator="containsText" text="Alerta">
      <formula>NOT(ISERROR(SEARCH("Alerta",S7)))</formula>
    </cfRule>
    <cfRule type="containsText" dxfId="275" priority="19" operator="containsText" text="En tiempo">
      <formula>NOT(ISERROR(SEARCH("En tiempo",S7)))</formula>
    </cfRule>
  </conditionalFormatting>
  <conditionalFormatting sqref="U7:V18 Z7:Z18 U19">
    <cfRule type="cellIs" dxfId="274" priority="12" operator="between">
      <formula>0.29</formula>
      <formula>0</formula>
    </cfRule>
    <cfRule type="cellIs" dxfId="273" priority="13" operator="between">
      <formula>0.49</formula>
      <formula>0.3</formula>
    </cfRule>
    <cfRule type="cellIs" dxfId="272" priority="14" operator="between">
      <formula>0.79</formula>
      <formula>0.5</formula>
    </cfRule>
    <cfRule type="cellIs" dxfId="271" priority="15" operator="between">
      <formula>1</formula>
      <formula>0.8</formula>
    </cfRule>
  </conditionalFormatting>
  <conditionalFormatting sqref="W7:W18">
    <cfRule type="containsText" dxfId="270" priority="16" operator="containsText" text="Incumple">
      <formula>NOT(ISERROR(SEARCH("Incumple",W7)))</formula>
    </cfRule>
    <cfRule type="containsText" dxfId="269" priority="17" operator="containsText" text="Cumple">
      <formula>NOT(ISERROR(SEARCH("Cumple",W7)))</formula>
    </cfRule>
  </conditionalFormatting>
  <conditionalFormatting sqref="AC7:AC10 AC12:AC19">
    <cfRule type="cellIs" dxfId="268" priority="5" operator="between">
      <formula>0.3</formula>
      <formula>0</formula>
    </cfRule>
    <cfRule type="cellIs" dxfId="267" priority="6" operator="between">
      <formula>0.6999</formula>
      <formula>0.3111</formula>
    </cfRule>
    <cfRule type="cellIs" dxfId="266" priority="7" operator="between">
      <formula>1</formula>
      <formula>0.7</formula>
    </cfRule>
  </conditionalFormatting>
  <conditionalFormatting sqref="AC11">
    <cfRule type="cellIs" dxfId="265" priority="1" operator="between">
      <formula>0.19</formula>
      <formula>0</formula>
    </cfRule>
    <cfRule type="cellIs" dxfId="264" priority="2" operator="between">
      <formula>0.49</formula>
      <formula>0.2</formula>
    </cfRule>
    <cfRule type="cellIs" dxfId="263" priority="3" operator="between">
      <formula>0.89</formula>
      <formula>0.5</formula>
    </cfRule>
    <cfRule type="cellIs" dxfId="262" priority="4" operator="between">
      <formula>1</formula>
      <formula>0.9</formula>
    </cfRule>
  </conditionalFormatting>
  <dataValidations count="6">
    <dataValidation type="list" allowBlank="1" showInputMessage="1" showErrorMessage="1" sqref="K7:K18" xr:uid="{C47B9409-6FD8-4714-92DA-44EAB11AF16A}">
      <formula1>$AS$4:$AS$16</formula1>
    </dataValidation>
    <dataValidation type="list" allowBlank="1" showInputMessage="1" showErrorMessage="1" sqref="J7:J18" xr:uid="{EED07466-EED9-4BCB-A1FE-655333D07F29}">
      <formula1>$AR$4:$AR$16</formula1>
    </dataValidation>
    <dataValidation type="list" allowBlank="1" showInputMessage="1" showErrorMessage="1" sqref="AS4:AS16" xr:uid="{A0FAD832-3899-4865-9513-D93372AD593C}">
      <formula1>"*=Datos$f6:$f12"</formula1>
    </dataValidation>
    <dataValidation type="list" allowBlank="1" showInputMessage="1" showErrorMessage="1" sqref="A7:A18" xr:uid="{AB3C4A30-7915-4729-BC4C-BE0B645C6F05}">
      <formula1>$AP$4:$AP$16</formula1>
    </dataValidation>
    <dataValidation type="list" allowBlank="1" showInputMessage="1" showErrorMessage="1" sqref="B7:B18" xr:uid="{1689B2D9-4EE0-43A7-A703-CD0468EB57F7}">
      <formula1>$AV$5:$AV$8</formula1>
    </dataValidation>
    <dataValidation type="list" allowBlank="1" showInputMessage="1" showErrorMessage="1" errorTitle="Estado" error="No es un estado de los Planes de Mejoramiento" sqref="Q4:S4" xr:uid="{AC2FC77D-F0C4-47E5-A59C-35A49CC830FB}">
      <formula1>$AW$4:$AW$7</formula1>
    </dataValidation>
  </dataValidations>
  <pageMargins left="0.31496062992125984" right="0.31496062992125984" top="0.31496062992125984" bottom="0.74803149606299213" header="0.31496062992125984" footer="0.31496062992125984"/>
  <pageSetup paperSize="14" scale="45" fitToWidth="0" orientation="landscape" r:id="rId1"/>
  <colBreaks count="2" manualBreakCount="2">
    <brk id="14" max="1048575" man="1"/>
    <brk id="25" max="1048575"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6B033-D962-4B7B-A107-8A1F3EA26E99}">
  <sheetPr filterMode="1">
    <tabColor theme="7" tint="0.39997558519241921"/>
  </sheetPr>
  <dimension ref="A1:BB45"/>
  <sheetViews>
    <sheetView topLeftCell="G1" zoomScale="80" zoomScaleNormal="80" workbookViewId="0">
      <selection activeCell="X8" sqref="X8"/>
    </sheetView>
  </sheetViews>
  <sheetFormatPr baseColWidth="10" defaultColWidth="17.5703125" defaultRowHeight="12.75" x14ac:dyDescent="0.2"/>
  <cols>
    <col min="1" max="1" width="12.140625" style="53" customWidth="1"/>
    <col min="2" max="2" width="12.85546875" style="53" customWidth="1"/>
    <col min="3" max="3" width="52.140625" style="53" customWidth="1"/>
    <col min="4" max="4" width="32.85546875" style="53" customWidth="1"/>
    <col min="5" max="5" width="30.7109375" style="53" customWidth="1"/>
    <col min="6" max="6" width="38.140625" style="53" customWidth="1"/>
    <col min="7" max="7" width="32.85546875" style="53" customWidth="1"/>
    <col min="8" max="8" width="13" style="53" customWidth="1"/>
    <col min="9" max="9" width="26.5703125" style="53" customWidth="1"/>
    <col min="10" max="10" width="13.7109375" style="53" customWidth="1"/>
    <col min="11" max="11" width="21.42578125" style="53" customWidth="1"/>
    <col min="12" max="12" width="20.5703125" style="53" customWidth="1"/>
    <col min="13" max="14" width="13.42578125" style="53" customWidth="1"/>
    <col min="15" max="15" width="12" style="53" customWidth="1"/>
    <col min="16" max="17" width="12.85546875" style="53" customWidth="1"/>
    <col min="18" max="18" width="11.5703125" style="53" customWidth="1"/>
    <col min="19" max="19" width="11.140625" style="53" customWidth="1"/>
    <col min="20" max="20" width="15" style="53" customWidth="1"/>
    <col min="21" max="21" width="16.5703125" style="53" customWidth="1"/>
    <col min="22" max="22" width="13.42578125" style="53" customWidth="1"/>
    <col min="23" max="23" width="14.7109375" style="53" customWidth="1"/>
    <col min="24" max="24" width="79.42578125" style="53" customWidth="1"/>
    <col min="25" max="25" width="73.140625" style="53" customWidth="1"/>
    <col min="26" max="26" width="12.28515625" style="53" customWidth="1"/>
    <col min="27" max="27" width="13.42578125" style="53" customWidth="1"/>
    <col min="28" max="28" width="14.140625" style="53" customWidth="1"/>
    <col min="29" max="29" width="12.5703125" style="53" customWidth="1"/>
    <col min="30" max="30" width="72.42578125" style="53" customWidth="1"/>
    <col min="31" max="39" width="9.140625" bestFit="1" customWidth="1"/>
    <col min="40" max="41" width="9.140625" style="181" bestFit="1" customWidth="1"/>
    <col min="42" max="42" width="28.5703125" style="181" customWidth="1"/>
    <col min="43" max="43" width="42" style="181" customWidth="1"/>
    <col min="44" max="44" width="17.5703125" style="181" customWidth="1"/>
    <col min="45" max="45" width="51.42578125" style="181" customWidth="1"/>
    <col min="46" max="46" width="8.5703125" style="181" customWidth="1"/>
    <col min="47" max="47" width="7.140625" style="181" customWidth="1"/>
    <col min="48" max="48" width="20.85546875" style="181" customWidth="1"/>
    <col min="49" max="49" width="17.5703125" style="181" customWidth="1"/>
    <col min="50" max="50" width="22.42578125" style="181" customWidth="1"/>
    <col min="51" max="54" width="17.5703125" style="181"/>
  </cols>
  <sheetData>
    <row r="1" spans="1:30" ht="108" customHeight="1" x14ac:dyDescent="0.2">
      <c r="A1" s="1464" t="s">
        <v>0</v>
      </c>
      <c r="B1" s="1464"/>
      <c r="C1" s="1464" t="s">
        <v>1</v>
      </c>
      <c r="D1" s="1464"/>
      <c r="E1" s="1464"/>
      <c r="F1" s="1464"/>
      <c r="G1" s="1464"/>
      <c r="H1" s="1464"/>
      <c r="I1" s="1464"/>
      <c r="J1" s="1464"/>
      <c r="K1" s="1464"/>
      <c r="L1" s="1464"/>
      <c r="M1" s="1464"/>
      <c r="N1" s="1464"/>
      <c r="O1" s="1464"/>
      <c r="P1" s="1464"/>
      <c r="Q1" s="1464" t="s">
        <v>2</v>
      </c>
      <c r="R1" s="1464"/>
      <c r="S1" s="1464"/>
      <c r="T1" s="1464"/>
      <c r="U1" s="1464"/>
      <c r="V1" s="1464"/>
      <c r="W1" s="1464"/>
      <c r="X1" s="1464"/>
      <c r="Y1" s="1464"/>
      <c r="Z1" s="1464" t="s">
        <v>2</v>
      </c>
      <c r="AA1" s="1464"/>
      <c r="AB1" s="1464"/>
      <c r="AC1" s="1464"/>
      <c r="AD1" s="1464"/>
    </row>
    <row r="2" spans="1:30" ht="15" x14ac:dyDescent="0.2">
      <c r="A2" s="1464" t="s">
        <v>3</v>
      </c>
      <c r="B2" s="1464"/>
      <c r="C2" s="1464" t="s">
        <v>4</v>
      </c>
      <c r="D2" s="1474"/>
      <c r="E2" s="1474"/>
      <c r="F2" s="1474"/>
      <c r="G2" s="1464" t="s">
        <v>5</v>
      </c>
      <c r="H2" s="1464"/>
      <c r="I2" s="1464" t="s">
        <v>6</v>
      </c>
      <c r="J2" s="1464"/>
      <c r="K2" s="1464"/>
      <c r="L2" s="1464"/>
      <c r="M2" s="1464"/>
      <c r="N2" s="1464"/>
      <c r="O2" s="1464"/>
      <c r="P2" s="1464"/>
      <c r="Q2" s="1464"/>
      <c r="R2" s="1464"/>
      <c r="S2" s="1464"/>
      <c r="T2" s="1464"/>
      <c r="U2" s="1464"/>
      <c r="V2" s="1464"/>
      <c r="W2" s="1464"/>
      <c r="X2" s="1464"/>
      <c r="Y2" s="1464"/>
      <c r="Z2" s="1464"/>
      <c r="AA2" s="1464"/>
      <c r="AB2" s="1464"/>
      <c r="AC2" s="1464"/>
      <c r="AD2" s="1464"/>
    </row>
    <row r="3" spans="1:30" ht="15" x14ac:dyDescent="0.2">
      <c r="A3" s="1467" t="s">
        <v>7</v>
      </c>
      <c r="B3" s="1467"/>
      <c r="C3" s="1464" t="s">
        <v>1241</v>
      </c>
      <c r="D3" s="1464"/>
      <c r="E3" s="1464"/>
      <c r="F3" s="1464"/>
      <c r="G3" s="1467" t="s">
        <v>9</v>
      </c>
      <c r="H3" s="1467"/>
      <c r="I3" s="1465" t="s">
        <v>1242</v>
      </c>
      <c r="J3" s="1464"/>
      <c r="K3" s="1464"/>
      <c r="L3" s="1464"/>
      <c r="M3" s="1464"/>
      <c r="N3" s="1464"/>
      <c r="O3" s="1467" t="s">
        <v>11</v>
      </c>
      <c r="P3" s="1467"/>
      <c r="Q3" s="1475" t="s">
        <v>1243</v>
      </c>
      <c r="R3" s="1476"/>
      <c r="S3" s="1476"/>
      <c r="T3" s="1476"/>
      <c r="U3" s="1476"/>
      <c r="V3" s="1476"/>
      <c r="W3" s="1477"/>
      <c r="X3" s="108" t="s">
        <v>12</v>
      </c>
      <c r="Y3" s="126" t="s">
        <v>1244</v>
      </c>
      <c r="Z3" s="1464"/>
      <c r="AA3" s="1464"/>
      <c r="AB3" s="1464"/>
      <c r="AC3" s="1464"/>
      <c r="AD3" s="1464"/>
    </row>
    <row r="4" spans="1:30" ht="94.5" customHeight="1" x14ac:dyDescent="0.2">
      <c r="A4" s="1467" t="s">
        <v>14</v>
      </c>
      <c r="B4" s="1467"/>
      <c r="C4" s="1464" t="s">
        <v>1245</v>
      </c>
      <c r="D4" s="1464"/>
      <c r="E4" s="1464"/>
      <c r="F4" s="1464"/>
      <c r="G4" s="1467" t="s">
        <v>16</v>
      </c>
      <c r="H4" s="1467"/>
      <c r="I4" s="1465" t="s">
        <v>1246</v>
      </c>
      <c r="J4" s="1465"/>
      <c r="K4" s="1465"/>
      <c r="L4" s="1465"/>
      <c r="M4" s="1465"/>
      <c r="N4" s="1465"/>
      <c r="O4" s="1467" t="s">
        <v>17</v>
      </c>
      <c r="P4" s="1467"/>
      <c r="Q4" s="1464" t="s">
        <v>18</v>
      </c>
      <c r="R4" s="1464"/>
      <c r="S4" s="1464"/>
      <c r="T4" s="1467" t="s">
        <v>19</v>
      </c>
      <c r="U4" s="1467"/>
      <c r="V4" s="1464" t="s">
        <v>3488</v>
      </c>
      <c r="W4" s="1464"/>
      <c r="X4" s="1464"/>
      <c r="Y4" s="1464"/>
      <c r="Z4" s="1464"/>
      <c r="AA4" s="1464"/>
      <c r="AB4" s="1464"/>
      <c r="AC4" s="1464"/>
      <c r="AD4" s="1464"/>
    </row>
    <row r="5" spans="1:30" ht="15" x14ac:dyDescent="0.2">
      <c r="A5" s="1672" t="s">
        <v>21</v>
      </c>
      <c r="B5" s="1673"/>
      <c r="C5" s="1672"/>
      <c r="D5" s="1672"/>
      <c r="E5" s="1672"/>
      <c r="F5" s="1672"/>
      <c r="G5" s="1672"/>
      <c r="H5" s="1672"/>
      <c r="I5" s="1672"/>
      <c r="J5" s="1672"/>
      <c r="K5" s="1672"/>
      <c r="L5" s="1672"/>
      <c r="M5" s="1672"/>
      <c r="N5" s="1672"/>
      <c r="O5" s="1674" t="s">
        <v>22</v>
      </c>
      <c r="P5" s="1675"/>
      <c r="Q5" s="1675"/>
      <c r="R5" s="1675"/>
      <c r="S5" s="1675"/>
      <c r="T5" s="1675"/>
      <c r="U5" s="1675"/>
      <c r="V5" s="1675"/>
      <c r="W5" s="1675"/>
      <c r="X5" s="1675"/>
      <c r="Y5" s="1675"/>
      <c r="Z5" s="1671" t="s">
        <v>23</v>
      </c>
      <c r="AA5" s="1671"/>
      <c r="AB5" s="1671"/>
      <c r="AC5" s="1671"/>
      <c r="AD5" s="1671"/>
    </row>
    <row r="6" spans="1:30" ht="90" x14ac:dyDescent="0.2">
      <c r="A6" s="184" t="s">
        <v>24</v>
      </c>
      <c r="B6" s="195" t="s">
        <v>25</v>
      </c>
      <c r="C6" s="187" t="s">
        <v>26</v>
      </c>
      <c r="D6" s="182" t="s">
        <v>27</v>
      </c>
      <c r="E6" s="182" t="s">
        <v>28</v>
      </c>
      <c r="F6" s="182" t="s">
        <v>29</v>
      </c>
      <c r="G6" s="182" t="s">
        <v>30</v>
      </c>
      <c r="H6" s="182" t="s">
        <v>31</v>
      </c>
      <c r="I6" s="182" t="s">
        <v>32</v>
      </c>
      <c r="J6" s="182" t="s">
        <v>33</v>
      </c>
      <c r="K6" s="182" t="s">
        <v>34</v>
      </c>
      <c r="L6" s="182" t="s">
        <v>35</v>
      </c>
      <c r="M6" s="182" t="s">
        <v>36</v>
      </c>
      <c r="N6" s="184" t="s">
        <v>37</v>
      </c>
      <c r="O6" s="186" t="s">
        <v>38</v>
      </c>
      <c r="P6" s="185" t="s">
        <v>39</v>
      </c>
      <c r="Q6" s="851" t="s">
        <v>40</v>
      </c>
      <c r="R6" s="183" t="s">
        <v>41</v>
      </c>
      <c r="S6" s="183" t="s">
        <v>42</v>
      </c>
      <c r="T6" s="183" t="s">
        <v>43</v>
      </c>
      <c r="U6" s="183" t="s">
        <v>44</v>
      </c>
      <c r="V6" s="183" t="s">
        <v>45</v>
      </c>
      <c r="W6" s="183" t="s">
        <v>46</v>
      </c>
      <c r="X6" s="183" t="s">
        <v>47</v>
      </c>
      <c r="Y6" s="183" t="s">
        <v>48</v>
      </c>
      <c r="Z6" s="191" t="s">
        <v>49</v>
      </c>
      <c r="AA6" s="191" t="s">
        <v>50</v>
      </c>
      <c r="AB6" s="191" t="s">
        <v>51</v>
      </c>
      <c r="AC6" s="191" t="s">
        <v>52</v>
      </c>
      <c r="AD6" s="191" t="s">
        <v>53</v>
      </c>
    </row>
    <row r="7" spans="1:30" s="181" customFormat="1" ht="162" hidden="1" customHeight="1" x14ac:dyDescent="0.2">
      <c r="A7" s="1664" t="s">
        <v>344</v>
      </c>
      <c r="B7" s="1664" t="s">
        <v>55</v>
      </c>
      <c r="C7" s="1666" t="s">
        <v>1247</v>
      </c>
      <c r="D7" s="1666" t="s">
        <v>1248</v>
      </c>
      <c r="E7" s="1666" t="s">
        <v>1249</v>
      </c>
      <c r="F7" s="528" t="s">
        <v>1250</v>
      </c>
      <c r="G7" s="528" t="s">
        <v>1251</v>
      </c>
      <c r="H7" s="528">
        <v>1</v>
      </c>
      <c r="I7" s="528" t="s">
        <v>1252</v>
      </c>
      <c r="J7" s="528" t="s">
        <v>237</v>
      </c>
      <c r="K7" s="528" t="s">
        <v>63</v>
      </c>
      <c r="L7" s="528" t="s">
        <v>1253</v>
      </c>
      <c r="M7" s="436">
        <v>45359</v>
      </c>
      <c r="N7" s="436">
        <v>45436</v>
      </c>
      <c r="O7" s="430">
        <f t="shared" ref="O7:O26" si="0">(N7-M7)/7</f>
        <v>11</v>
      </c>
      <c r="P7" s="431">
        <v>45483</v>
      </c>
      <c r="Q7" s="431">
        <v>45404</v>
      </c>
      <c r="R7" s="257">
        <f>(Q7-M7)/7-O7</f>
        <v>-4.5714285714285712</v>
      </c>
      <c r="S7" s="258" t="str">
        <f t="shared" ref="S7:S26" ca="1" si="1">IF((N7-TODAY())/7&gt;=0,"En tiempo","Alerta")</f>
        <v>Alerta</v>
      </c>
      <c r="T7" s="432">
        <v>1</v>
      </c>
      <c r="U7" s="441">
        <f t="shared" ref="U7:U38" si="2">IF(T7/H7=1,1,+T7/H7)</f>
        <v>1</v>
      </c>
      <c r="V7" s="250" t="str">
        <f t="shared" ref="V7:V36" si="3">IF(R7&gt;O7,0%,IF(R7&lt;=0,"100%",1-(R7/O7)))</f>
        <v>100%</v>
      </c>
      <c r="W7" s="852" t="str">
        <f t="shared" ref="W7" si="4">IF(Q7&lt;=N7,"Cumple","Incumple")</f>
        <v>Cumple</v>
      </c>
      <c r="X7" s="853" t="s">
        <v>1254</v>
      </c>
      <c r="Y7" s="854" t="s">
        <v>1255</v>
      </c>
      <c r="Z7" s="530">
        <f t="shared" ref="Z7:Z26" si="5">(U7+V7)/2</f>
        <v>1</v>
      </c>
      <c r="AA7" s="256">
        <v>1</v>
      </c>
      <c r="AB7" s="256"/>
      <c r="AC7" s="260">
        <f>AVERAGE(Z7:AB7)</f>
        <v>1</v>
      </c>
      <c r="AD7" s="434" t="s">
        <v>1256</v>
      </c>
    </row>
    <row r="8" spans="1:30" s="181" customFormat="1" ht="409.5" customHeight="1" x14ac:dyDescent="0.2">
      <c r="A8" s="1670"/>
      <c r="B8" s="1670"/>
      <c r="C8" s="1669"/>
      <c r="D8" s="1669"/>
      <c r="E8" s="1669"/>
      <c r="F8" s="528" t="s">
        <v>1257</v>
      </c>
      <c r="G8" s="528" t="s">
        <v>1258</v>
      </c>
      <c r="H8" s="528">
        <v>1</v>
      </c>
      <c r="I8" s="528" t="s">
        <v>1259</v>
      </c>
      <c r="J8" s="528" t="s">
        <v>237</v>
      </c>
      <c r="K8" s="528" t="s">
        <v>63</v>
      </c>
      <c r="L8" s="528" t="s">
        <v>1260</v>
      </c>
      <c r="M8" s="436">
        <v>45405</v>
      </c>
      <c r="N8" s="916">
        <v>46010</v>
      </c>
      <c r="O8" s="430">
        <f t="shared" si="0"/>
        <v>86.428571428571431</v>
      </c>
      <c r="P8" s="431">
        <v>46052</v>
      </c>
      <c r="Q8" s="431">
        <v>45959</v>
      </c>
      <c r="R8" s="1393">
        <f>(Q8-M8)/7-O8</f>
        <v>-7.2857142857142918</v>
      </c>
      <c r="S8" s="1394" t="str">
        <f t="shared" ca="1" si="1"/>
        <v>Alerta</v>
      </c>
      <c r="T8" s="432">
        <v>1</v>
      </c>
      <c r="U8" s="441">
        <f t="shared" si="2"/>
        <v>1</v>
      </c>
      <c r="V8" s="441" t="str">
        <f t="shared" si="3"/>
        <v>100%</v>
      </c>
      <c r="W8" s="1395" t="str">
        <f t="shared" ref="W8:W38" si="6">IF(Q8&lt;=N8,"Cumple","Incumple")</f>
        <v>Cumple</v>
      </c>
      <c r="X8" s="853" t="s">
        <v>3489</v>
      </c>
      <c r="Y8" s="854" t="s">
        <v>3490</v>
      </c>
      <c r="Z8" s="1396">
        <f t="shared" si="5"/>
        <v>1</v>
      </c>
      <c r="AA8" s="442"/>
      <c r="AB8" s="442"/>
      <c r="AC8" s="1397"/>
      <c r="AD8" s="434"/>
    </row>
    <row r="9" spans="1:30" s="181" customFormat="1" ht="327.75" x14ac:dyDescent="0.2">
      <c r="A9" s="1670"/>
      <c r="B9" s="1670"/>
      <c r="C9" s="1669"/>
      <c r="D9" s="1669"/>
      <c r="E9" s="1669"/>
      <c r="F9" s="528" t="s">
        <v>1261</v>
      </c>
      <c r="G9" s="528" t="s">
        <v>1262</v>
      </c>
      <c r="H9" s="528">
        <v>1</v>
      </c>
      <c r="I9" s="528" t="s">
        <v>1252</v>
      </c>
      <c r="J9" s="528" t="s">
        <v>237</v>
      </c>
      <c r="K9" s="528" t="s">
        <v>63</v>
      </c>
      <c r="L9" s="528" t="s">
        <v>1262</v>
      </c>
      <c r="M9" s="436">
        <v>45439</v>
      </c>
      <c r="N9" s="917">
        <v>46010</v>
      </c>
      <c r="O9" s="430">
        <f t="shared" si="0"/>
        <v>81.571428571428569</v>
      </c>
      <c r="P9" s="431">
        <v>46052</v>
      </c>
      <c r="Q9" s="431">
        <v>45959</v>
      </c>
      <c r="R9" s="1393">
        <f t="shared" ref="R9:R37" si="7">(Q9-M9)/7-O9</f>
        <v>-7.2857142857142776</v>
      </c>
      <c r="S9" s="1394" t="str">
        <f t="shared" ca="1" si="1"/>
        <v>Alerta</v>
      </c>
      <c r="T9" s="432">
        <v>1</v>
      </c>
      <c r="U9" s="441">
        <f t="shared" si="2"/>
        <v>1</v>
      </c>
      <c r="V9" s="441" t="str">
        <f t="shared" si="3"/>
        <v>100%</v>
      </c>
      <c r="W9" s="1395" t="str">
        <f t="shared" si="6"/>
        <v>Cumple</v>
      </c>
      <c r="X9" s="853" t="s">
        <v>3491</v>
      </c>
      <c r="Y9" s="854" t="s">
        <v>3492</v>
      </c>
      <c r="Z9" s="1396">
        <f t="shared" si="5"/>
        <v>1</v>
      </c>
      <c r="AA9" s="442"/>
      <c r="AB9" s="442"/>
      <c r="AC9" s="1397"/>
      <c r="AD9" s="434"/>
    </row>
    <row r="10" spans="1:30" s="181" customFormat="1" ht="267.75" customHeight="1" x14ac:dyDescent="0.2">
      <c r="A10" s="1670"/>
      <c r="B10" s="1670"/>
      <c r="C10" s="1669"/>
      <c r="D10" s="1669"/>
      <c r="E10" s="1669"/>
      <c r="F10" s="528" t="s">
        <v>1263</v>
      </c>
      <c r="G10" s="528" t="s">
        <v>1264</v>
      </c>
      <c r="H10" s="528">
        <v>1</v>
      </c>
      <c r="I10" s="528" t="s">
        <v>1265</v>
      </c>
      <c r="J10" s="528" t="s">
        <v>237</v>
      </c>
      <c r="K10" s="528" t="s">
        <v>63</v>
      </c>
      <c r="L10" s="528" t="s">
        <v>1266</v>
      </c>
      <c r="M10" s="436">
        <v>45456</v>
      </c>
      <c r="N10" s="917">
        <v>46171</v>
      </c>
      <c r="O10" s="430">
        <f t="shared" si="0"/>
        <v>102.14285714285714</v>
      </c>
      <c r="P10" s="431">
        <v>46052</v>
      </c>
      <c r="Q10" s="431">
        <v>46052</v>
      </c>
      <c r="R10" s="1393">
        <f t="shared" si="7"/>
        <v>-17</v>
      </c>
      <c r="S10" s="1394" t="str">
        <f t="shared" ca="1" si="1"/>
        <v>En tiempo</v>
      </c>
      <c r="T10" s="432">
        <v>0.4</v>
      </c>
      <c r="U10" s="441">
        <f t="shared" si="2"/>
        <v>0.4</v>
      </c>
      <c r="V10" s="441" t="str">
        <f t="shared" si="3"/>
        <v>100%</v>
      </c>
      <c r="W10" s="1395" t="str">
        <f t="shared" si="6"/>
        <v>Cumple</v>
      </c>
      <c r="X10" s="853" t="s">
        <v>3493</v>
      </c>
      <c r="Y10" s="854" t="s">
        <v>3494</v>
      </c>
      <c r="Z10" s="1396">
        <f t="shared" si="5"/>
        <v>0.7</v>
      </c>
      <c r="AA10" s="442"/>
      <c r="AB10" s="442"/>
      <c r="AC10" s="1397"/>
      <c r="AD10" s="434"/>
    </row>
    <row r="11" spans="1:30" s="181" customFormat="1" ht="215.25" customHeight="1" x14ac:dyDescent="0.2">
      <c r="A11" s="1665"/>
      <c r="B11" s="1665"/>
      <c r="C11" s="1669"/>
      <c r="D11" s="1669"/>
      <c r="E11" s="1669"/>
      <c r="F11" s="528" t="s">
        <v>1267</v>
      </c>
      <c r="G11" s="528" t="s">
        <v>1268</v>
      </c>
      <c r="H11" s="528">
        <v>1</v>
      </c>
      <c r="I11" s="528" t="s">
        <v>1269</v>
      </c>
      <c r="J11" s="528" t="s">
        <v>237</v>
      </c>
      <c r="K11" s="528" t="s">
        <v>63</v>
      </c>
      <c r="L11" s="528" t="s">
        <v>1270</v>
      </c>
      <c r="M11" s="436">
        <v>45463</v>
      </c>
      <c r="N11" s="917">
        <v>46171</v>
      </c>
      <c r="O11" s="430">
        <f t="shared" si="0"/>
        <v>101.14285714285714</v>
      </c>
      <c r="P11" s="431">
        <v>46052</v>
      </c>
      <c r="Q11" s="431">
        <v>46052</v>
      </c>
      <c r="R11" s="1393">
        <f t="shared" si="7"/>
        <v>-17</v>
      </c>
      <c r="S11" s="1394" t="str">
        <f t="shared" ca="1" si="1"/>
        <v>En tiempo</v>
      </c>
      <c r="T11" s="432">
        <v>0.4</v>
      </c>
      <c r="U11" s="441">
        <f t="shared" si="2"/>
        <v>0.4</v>
      </c>
      <c r="V11" s="441" t="str">
        <f t="shared" si="3"/>
        <v>100%</v>
      </c>
      <c r="W11" s="1395" t="str">
        <f t="shared" si="6"/>
        <v>Cumple</v>
      </c>
      <c r="X11" s="853" t="s">
        <v>3495</v>
      </c>
      <c r="Y11" s="854" t="s">
        <v>3496</v>
      </c>
      <c r="Z11" s="1396">
        <f t="shared" si="5"/>
        <v>0.7</v>
      </c>
      <c r="AA11" s="442"/>
      <c r="AB11" s="442"/>
      <c r="AC11" s="1397"/>
      <c r="AD11" s="434"/>
    </row>
    <row r="12" spans="1:30" s="181" customFormat="1" ht="187.5" customHeight="1" x14ac:dyDescent="0.2">
      <c r="A12" s="1664" t="s">
        <v>344</v>
      </c>
      <c r="B12" s="1664" t="s">
        <v>55</v>
      </c>
      <c r="C12" s="1666" t="s">
        <v>1271</v>
      </c>
      <c r="D12" s="1666" t="s">
        <v>1248</v>
      </c>
      <c r="E12" s="1666" t="s">
        <v>1272</v>
      </c>
      <c r="F12" s="528" t="s">
        <v>1273</v>
      </c>
      <c r="G12" s="528" t="s">
        <v>1274</v>
      </c>
      <c r="H12" s="528">
        <v>1</v>
      </c>
      <c r="I12" s="528" t="s">
        <v>1275</v>
      </c>
      <c r="J12" s="528" t="s">
        <v>237</v>
      </c>
      <c r="K12" s="528" t="s">
        <v>63</v>
      </c>
      <c r="L12" s="528" t="s">
        <v>1276</v>
      </c>
      <c r="M12" s="436">
        <v>45359</v>
      </c>
      <c r="N12" s="917">
        <v>46171</v>
      </c>
      <c r="O12" s="430">
        <f t="shared" si="0"/>
        <v>116</v>
      </c>
      <c r="P12" s="431">
        <v>46052</v>
      </c>
      <c r="Q12" s="431">
        <f t="shared" ref="Q12:Q17" si="8">P12</f>
        <v>46052</v>
      </c>
      <c r="R12" s="1393">
        <f t="shared" si="7"/>
        <v>-17</v>
      </c>
      <c r="S12" s="1394" t="str">
        <f t="shared" ca="1" si="1"/>
        <v>En tiempo</v>
      </c>
      <c r="T12" s="432"/>
      <c r="U12" s="441">
        <f t="shared" si="2"/>
        <v>0</v>
      </c>
      <c r="V12" s="441" t="str">
        <f t="shared" si="3"/>
        <v>100%</v>
      </c>
      <c r="W12" s="1395" t="str">
        <f t="shared" si="6"/>
        <v>Cumple</v>
      </c>
      <c r="X12" s="853" t="s">
        <v>3497</v>
      </c>
      <c r="Y12" s="854" t="s">
        <v>3498</v>
      </c>
      <c r="Z12" s="1396">
        <f t="shared" si="5"/>
        <v>0.5</v>
      </c>
      <c r="AA12" s="442"/>
      <c r="AB12" s="442"/>
      <c r="AC12" s="1397"/>
      <c r="AD12" s="434"/>
    </row>
    <row r="13" spans="1:30" s="181" customFormat="1" ht="131.25" customHeight="1" x14ac:dyDescent="0.2">
      <c r="A13" s="1665"/>
      <c r="B13" s="1665"/>
      <c r="C13" s="1667"/>
      <c r="D13" s="1667"/>
      <c r="E13" s="1667"/>
      <c r="F13" s="528" t="s">
        <v>1277</v>
      </c>
      <c r="G13" s="528" t="s">
        <v>1278</v>
      </c>
      <c r="H13" s="529">
        <v>1</v>
      </c>
      <c r="I13" s="528" t="s">
        <v>1252</v>
      </c>
      <c r="J13" s="528" t="s">
        <v>237</v>
      </c>
      <c r="K13" s="528" t="s">
        <v>63</v>
      </c>
      <c r="L13" s="528" t="s">
        <v>1279</v>
      </c>
      <c r="M13" s="436">
        <v>45670</v>
      </c>
      <c r="N13" s="917">
        <v>46171</v>
      </c>
      <c r="O13" s="430">
        <f t="shared" si="0"/>
        <v>71.571428571428569</v>
      </c>
      <c r="P13" s="431">
        <v>46052</v>
      </c>
      <c r="Q13" s="431">
        <f t="shared" si="8"/>
        <v>46052</v>
      </c>
      <c r="R13" s="1393">
        <f t="shared" si="7"/>
        <v>-17</v>
      </c>
      <c r="S13" s="1394" t="str">
        <f t="shared" ca="1" si="1"/>
        <v>En tiempo</v>
      </c>
      <c r="T13" s="432"/>
      <c r="U13" s="441">
        <f t="shared" si="2"/>
        <v>0</v>
      </c>
      <c r="V13" s="441" t="str">
        <f t="shared" si="3"/>
        <v>100%</v>
      </c>
      <c r="W13" s="1395" t="str">
        <f t="shared" si="6"/>
        <v>Cumple</v>
      </c>
      <c r="X13" s="853" t="s">
        <v>3499</v>
      </c>
      <c r="Y13" s="854" t="s">
        <v>3500</v>
      </c>
      <c r="Z13" s="1396">
        <f t="shared" si="5"/>
        <v>0.5</v>
      </c>
      <c r="AA13" s="442"/>
      <c r="AB13" s="442"/>
      <c r="AC13" s="1397"/>
      <c r="AD13" s="434"/>
    </row>
    <row r="14" spans="1:30" s="181" customFormat="1" ht="105" customHeight="1" x14ac:dyDescent="0.2">
      <c r="A14" s="308" t="s">
        <v>344</v>
      </c>
      <c r="B14" s="308" t="s">
        <v>55</v>
      </c>
      <c r="C14" s="322" t="s">
        <v>1280</v>
      </c>
      <c r="D14" s="322" t="s">
        <v>1248</v>
      </c>
      <c r="E14" s="322" t="s">
        <v>1281</v>
      </c>
      <c r="F14" s="528" t="s">
        <v>1282</v>
      </c>
      <c r="G14" s="528" t="s">
        <v>1283</v>
      </c>
      <c r="H14" s="529">
        <v>1</v>
      </c>
      <c r="I14" s="528" t="s">
        <v>1252</v>
      </c>
      <c r="J14" s="528" t="s">
        <v>237</v>
      </c>
      <c r="K14" s="528" t="s">
        <v>63</v>
      </c>
      <c r="L14" s="528" t="s">
        <v>1284</v>
      </c>
      <c r="M14" s="436">
        <v>45359</v>
      </c>
      <c r="N14" s="917">
        <v>46171</v>
      </c>
      <c r="O14" s="430">
        <f t="shared" si="0"/>
        <v>116</v>
      </c>
      <c r="P14" s="431">
        <v>46052</v>
      </c>
      <c r="Q14" s="431">
        <f t="shared" si="8"/>
        <v>46052</v>
      </c>
      <c r="R14" s="1393">
        <f t="shared" si="7"/>
        <v>-17</v>
      </c>
      <c r="S14" s="1394" t="str">
        <f t="shared" ca="1" si="1"/>
        <v>En tiempo</v>
      </c>
      <c r="T14" s="432"/>
      <c r="U14" s="441">
        <f t="shared" si="2"/>
        <v>0</v>
      </c>
      <c r="V14" s="441" t="str">
        <f t="shared" si="3"/>
        <v>100%</v>
      </c>
      <c r="W14" s="1395" t="str">
        <f t="shared" si="6"/>
        <v>Cumple</v>
      </c>
      <c r="X14" s="853" t="s">
        <v>3501</v>
      </c>
      <c r="Y14" s="854" t="s">
        <v>3502</v>
      </c>
      <c r="Z14" s="1396">
        <f t="shared" si="5"/>
        <v>0.5</v>
      </c>
      <c r="AA14" s="442"/>
      <c r="AB14" s="442"/>
      <c r="AC14" s="1397"/>
      <c r="AD14" s="434"/>
    </row>
    <row r="15" spans="1:30" s="181" customFormat="1" ht="123" customHeight="1" x14ac:dyDescent="0.2">
      <c r="A15" s="1664" t="s">
        <v>344</v>
      </c>
      <c r="B15" s="1664" t="s">
        <v>55</v>
      </c>
      <c r="C15" s="1666" t="s">
        <v>1285</v>
      </c>
      <c r="D15" s="1666" t="s">
        <v>1248</v>
      </c>
      <c r="E15" s="1666" t="s">
        <v>1286</v>
      </c>
      <c r="F15" s="528" t="s">
        <v>1287</v>
      </c>
      <c r="G15" s="528" t="s">
        <v>1288</v>
      </c>
      <c r="H15" s="529">
        <v>1</v>
      </c>
      <c r="I15" s="528" t="s">
        <v>1252</v>
      </c>
      <c r="J15" s="528" t="s">
        <v>237</v>
      </c>
      <c r="K15" s="528" t="s">
        <v>63</v>
      </c>
      <c r="L15" s="528" t="s">
        <v>1289</v>
      </c>
      <c r="M15" s="436">
        <v>45505</v>
      </c>
      <c r="N15" s="917">
        <v>46171</v>
      </c>
      <c r="O15" s="430">
        <f t="shared" si="0"/>
        <v>95.142857142857139</v>
      </c>
      <c r="P15" s="431">
        <v>46052</v>
      </c>
      <c r="Q15" s="431">
        <f t="shared" si="8"/>
        <v>46052</v>
      </c>
      <c r="R15" s="1393">
        <f t="shared" si="7"/>
        <v>-17</v>
      </c>
      <c r="S15" s="1394" t="str">
        <f t="shared" ca="1" si="1"/>
        <v>En tiempo</v>
      </c>
      <c r="T15" s="432"/>
      <c r="U15" s="441">
        <f t="shared" si="2"/>
        <v>0</v>
      </c>
      <c r="V15" s="441" t="str">
        <f t="shared" si="3"/>
        <v>100%</v>
      </c>
      <c r="W15" s="1395" t="str">
        <f t="shared" si="6"/>
        <v>Cumple</v>
      </c>
      <c r="X15" s="853" t="s">
        <v>3503</v>
      </c>
      <c r="Y15" s="854" t="s">
        <v>3504</v>
      </c>
      <c r="Z15" s="1396">
        <f t="shared" si="5"/>
        <v>0.5</v>
      </c>
      <c r="AA15" s="442"/>
      <c r="AB15" s="442"/>
      <c r="AC15" s="1397"/>
      <c r="AD15" s="434"/>
    </row>
    <row r="16" spans="1:30" s="181" customFormat="1" ht="111.75" customHeight="1" x14ac:dyDescent="0.2">
      <c r="A16" s="1670"/>
      <c r="B16" s="1670"/>
      <c r="C16" s="1669"/>
      <c r="D16" s="1669"/>
      <c r="E16" s="1669"/>
      <c r="F16" s="528" t="s">
        <v>1290</v>
      </c>
      <c r="G16" s="528" t="s">
        <v>1291</v>
      </c>
      <c r="H16" s="528">
        <v>1</v>
      </c>
      <c r="I16" s="528" t="s">
        <v>1292</v>
      </c>
      <c r="J16" s="528" t="s">
        <v>237</v>
      </c>
      <c r="K16" s="528" t="s">
        <v>63</v>
      </c>
      <c r="L16" s="528" t="s">
        <v>1293</v>
      </c>
      <c r="M16" s="436">
        <v>45536</v>
      </c>
      <c r="N16" s="917">
        <v>46171</v>
      </c>
      <c r="O16" s="430">
        <f t="shared" si="0"/>
        <v>90.714285714285708</v>
      </c>
      <c r="P16" s="431">
        <v>46052</v>
      </c>
      <c r="Q16" s="431">
        <f t="shared" si="8"/>
        <v>46052</v>
      </c>
      <c r="R16" s="1393">
        <f t="shared" si="7"/>
        <v>-17</v>
      </c>
      <c r="S16" s="1394" t="str">
        <f t="shared" ca="1" si="1"/>
        <v>En tiempo</v>
      </c>
      <c r="T16" s="432"/>
      <c r="U16" s="441">
        <f t="shared" si="2"/>
        <v>0</v>
      </c>
      <c r="V16" s="441" t="str">
        <f t="shared" si="3"/>
        <v>100%</v>
      </c>
      <c r="W16" s="1395" t="str">
        <f t="shared" si="6"/>
        <v>Cumple</v>
      </c>
      <c r="X16" s="853" t="s">
        <v>3505</v>
      </c>
      <c r="Y16" s="854" t="s">
        <v>3506</v>
      </c>
      <c r="Z16" s="1396">
        <f t="shared" si="5"/>
        <v>0.5</v>
      </c>
      <c r="AA16" s="442"/>
      <c r="AB16" s="442"/>
      <c r="AC16" s="1397"/>
      <c r="AD16" s="434"/>
    </row>
    <row r="17" spans="1:30" s="181" customFormat="1" ht="130.5" customHeight="1" x14ac:dyDescent="0.2">
      <c r="A17" s="1665"/>
      <c r="B17" s="1665"/>
      <c r="C17" s="1667"/>
      <c r="D17" s="1667"/>
      <c r="E17" s="1667"/>
      <c r="F17" s="528" t="s">
        <v>1294</v>
      </c>
      <c r="G17" s="528" t="s">
        <v>1295</v>
      </c>
      <c r="H17" s="529">
        <v>1</v>
      </c>
      <c r="I17" s="528" t="s">
        <v>1292</v>
      </c>
      <c r="J17" s="528" t="s">
        <v>237</v>
      </c>
      <c r="K17" s="528" t="s">
        <v>63</v>
      </c>
      <c r="L17" s="528" t="s">
        <v>1296</v>
      </c>
      <c r="M17" s="436">
        <v>45671</v>
      </c>
      <c r="N17" s="917">
        <v>46171</v>
      </c>
      <c r="O17" s="430">
        <f t="shared" si="0"/>
        <v>71.428571428571431</v>
      </c>
      <c r="P17" s="431">
        <v>46052</v>
      </c>
      <c r="Q17" s="431">
        <f t="shared" si="8"/>
        <v>46052</v>
      </c>
      <c r="R17" s="1393">
        <f t="shared" si="7"/>
        <v>-17</v>
      </c>
      <c r="S17" s="1394" t="str">
        <f t="shared" ca="1" si="1"/>
        <v>En tiempo</v>
      </c>
      <c r="T17" s="432"/>
      <c r="U17" s="441">
        <f t="shared" si="2"/>
        <v>0</v>
      </c>
      <c r="V17" s="441" t="str">
        <f t="shared" si="3"/>
        <v>100%</v>
      </c>
      <c r="W17" s="1395" t="str">
        <f t="shared" si="6"/>
        <v>Cumple</v>
      </c>
      <c r="X17" s="853" t="s">
        <v>3507</v>
      </c>
      <c r="Y17" s="854" t="s">
        <v>3508</v>
      </c>
      <c r="Z17" s="1396">
        <f t="shared" si="5"/>
        <v>0.5</v>
      </c>
      <c r="AA17" s="442"/>
      <c r="AB17" s="442"/>
      <c r="AC17" s="1397"/>
      <c r="AD17" s="434"/>
    </row>
    <row r="18" spans="1:30" s="181" customFormat="1" ht="150" hidden="1" x14ac:dyDescent="0.2">
      <c r="A18" s="308" t="s">
        <v>344</v>
      </c>
      <c r="B18" s="308" t="s">
        <v>55</v>
      </c>
      <c r="C18" s="322" t="s">
        <v>1297</v>
      </c>
      <c r="D18" s="322" t="s">
        <v>1298</v>
      </c>
      <c r="E18" s="322" t="s">
        <v>1299</v>
      </c>
      <c r="F18" s="528" t="s">
        <v>1300</v>
      </c>
      <c r="G18" s="528" t="s">
        <v>1301</v>
      </c>
      <c r="H18" s="528">
        <v>1</v>
      </c>
      <c r="I18" s="528" t="s">
        <v>1302</v>
      </c>
      <c r="J18" s="528" t="s">
        <v>237</v>
      </c>
      <c r="K18" s="528" t="s">
        <v>63</v>
      </c>
      <c r="L18" s="528" t="s">
        <v>1303</v>
      </c>
      <c r="M18" s="436">
        <v>45359</v>
      </c>
      <c r="N18" s="436">
        <v>45723</v>
      </c>
      <c r="O18" s="430">
        <f t="shared" si="0"/>
        <v>52</v>
      </c>
      <c r="P18" s="431">
        <v>45693</v>
      </c>
      <c r="Q18" s="431">
        <v>45693</v>
      </c>
      <c r="R18" s="257">
        <f>(Q18-M18)/7-O18</f>
        <v>-4.2857142857142847</v>
      </c>
      <c r="S18" s="258" t="str">
        <f t="shared" ca="1" si="1"/>
        <v>Alerta</v>
      </c>
      <c r="T18" s="432">
        <v>1</v>
      </c>
      <c r="U18" s="441">
        <f t="shared" si="2"/>
        <v>1</v>
      </c>
      <c r="V18" s="250" t="str">
        <f t="shared" si="3"/>
        <v>100%</v>
      </c>
      <c r="W18" s="852" t="str">
        <f t="shared" si="6"/>
        <v>Cumple</v>
      </c>
      <c r="X18" s="853" t="s">
        <v>1304</v>
      </c>
      <c r="Y18" s="854" t="s">
        <v>1305</v>
      </c>
      <c r="Z18" s="530">
        <v>1</v>
      </c>
      <c r="AA18" s="256">
        <v>1</v>
      </c>
      <c r="AB18" s="256">
        <v>1</v>
      </c>
      <c r="AC18" s="260">
        <f t="shared" ref="AC18:AC25" si="9">AVERAGE(Z18:AB18)</f>
        <v>1</v>
      </c>
      <c r="AD18" s="434" t="s">
        <v>1306</v>
      </c>
    </row>
    <row r="19" spans="1:30" s="181" customFormat="1" ht="120" hidden="1" customHeight="1" x14ac:dyDescent="0.2">
      <c r="A19" s="1664" t="s">
        <v>344</v>
      </c>
      <c r="B19" s="1664" t="s">
        <v>55</v>
      </c>
      <c r="C19" s="1666" t="s">
        <v>1307</v>
      </c>
      <c r="D19" s="1666" t="s">
        <v>1308</v>
      </c>
      <c r="E19" s="1666" t="s">
        <v>1309</v>
      </c>
      <c r="F19" s="528" t="s">
        <v>1310</v>
      </c>
      <c r="G19" s="528" t="s">
        <v>1311</v>
      </c>
      <c r="H19" s="528">
        <v>1</v>
      </c>
      <c r="I19" s="528" t="s">
        <v>1312</v>
      </c>
      <c r="J19" s="528" t="s">
        <v>237</v>
      </c>
      <c r="K19" s="528" t="s">
        <v>63</v>
      </c>
      <c r="L19" s="528" t="s">
        <v>1313</v>
      </c>
      <c r="M19" s="436">
        <v>45359</v>
      </c>
      <c r="N19" s="436">
        <v>45828</v>
      </c>
      <c r="O19" s="430">
        <f t="shared" si="0"/>
        <v>67</v>
      </c>
      <c r="P19" s="431">
        <v>45693</v>
      </c>
      <c r="Q19" s="431">
        <v>45693</v>
      </c>
      <c r="R19" s="257">
        <f t="shared" si="7"/>
        <v>-19.285714285714285</v>
      </c>
      <c r="S19" s="258" t="str">
        <f t="shared" ca="1" si="1"/>
        <v>Alerta</v>
      </c>
      <c r="T19" s="432">
        <v>1</v>
      </c>
      <c r="U19" s="441">
        <f t="shared" si="2"/>
        <v>1</v>
      </c>
      <c r="V19" s="250" t="str">
        <f t="shared" si="3"/>
        <v>100%</v>
      </c>
      <c r="W19" s="852" t="str">
        <f t="shared" si="6"/>
        <v>Cumple</v>
      </c>
      <c r="X19" s="853" t="s">
        <v>1314</v>
      </c>
      <c r="Y19" s="854" t="s">
        <v>1315</v>
      </c>
      <c r="Z19" s="530">
        <f t="shared" si="5"/>
        <v>1</v>
      </c>
      <c r="AA19" s="256">
        <v>1</v>
      </c>
      <c r="AB19" s="256">
        <v>1</v>
      </c>
      <c r="AC19" s="260">
        <f t="shared" si="9"/>
        <v>1</v>
      </c>
      <c r="AD19" s="434" t="s">
        <v>1316</v>
      </c>
    </row>
    <row r="20" spans="1:30" s="503" customFormat="1" ht="299.25" x14ac:dyDescent="0.2">
      <c r="A20" s="1668"/>
      <c r="B20" s="1665"/>
      <c r="C20" s="1677"/>
      <c r="D20" s="1667"/>
      <c r="E20" s="1667"/>
      <c r="F20" s="528" t="s">
        <v>1317</v>
      </c>
      <c r="G20" s="528" t="s">
        <v>1318</v>
      </c>
      <c r="H20" s="529">
        <v>1</v>
      </c>
      <c r="I20" s="528" t="s">
        <v>1319</v>
      </c>
      <c r="J20" s="528" t="s">
        <v>237</v>
      </c>
      <c r="K20" s="528" t="s">
        <v>63</v>
      </c>
      <c r="L20" s="528" t="s">
        <v>1320</v>
      </c>
      <c r="M20" s="436">
        <v>45359</v>
      </c>
      <c r="N20" s="916">
        <v>46010</v>
      </c>
      <c r="O20" s="430">
        <f t="shared" si="0"/>
        <v>93</v>
      </c>
      <c r="P20" s="431">
        <v>46052</v>
      </c>
      <c r="Q20" s="431">
        <v>46007</v>
      </c>
      <c r="R20" s="1393">
        <f t="shared" si="7"/>
        <v>-0.4285714285714306</v>
      </c>
      <c r="S20" s="1394" t="str">
        <f t="shared" ca="1" si="1"/>
        <v>Alerta</v>
      </c>
      <c r="T20" s="432">
        <v>1</v>
      </c>
      <c r="U20" s="441">
        <f t="shared" si="2"/>
        <v>1</v>
      </c>
      <c r="V20" s="441" t="str">
        <f t="shared" si="3"/>
        <v>100%</v>
      </c>
      <c r="W20" s="1395" t="str">
        <f t="shared" si="6"/>
        <v>Cumple</v>
      </c>
      <c r="X20" s="1398" t="s">
        <v>3509</v>
      </c>
      <c r="Y20" s="854" t="s">
        <v>3510</v>
      </c>
      <c r="Z20" s="1396">
        <f t="shared" si="5"/>
        <v>1</v>
      </c>
      <c r="AA20" s="442"/>
      <c r="AB20" s="442"/>
      <c r="AC20" s="1397"/>
      <c r="AD20" s="434"/>
    </row>
    <row r="21" spans="1:30" s="181" customFormat="1" ht="242.25" x14ac:dyDescent="0.2">
      <c r="A21" s="1664" t="s">
        <v>344</v>
      </c>
      <c r="B21" s="1664" t="s">
        <v>55</v>
      </c>
      <c r="C21" s="1666" t="s">
        <v>1321</v>
      </c>
      <c r="D21" s="1666" t="s">
        <v>1322</v>
      </c>
      <c r="E21" s="1666" t="s">
        <v>1323</v>
      </c>
      <c r="F21" s="528" t="s">
        <v>1324</v>
      </c>
      <c r="G21" s="528" t="s">
        <v>1325</v>
      </c>
      <c r="H21" s="528">
        <v>1</v>
      </c>
      <c r="I21" s="528" t="s">
        <v>1302</v>
      </c>
      <c r="J21" s="528" t="s">
        <v>237</v>
      </c>
      <c r="K21" s="528" t="s">
        <v>63</v>
      </c>
      <c r="L21" s="528" t="s">
        <v>1326</v>
      </c>
      <c r="M21" s="436">
        <v>45359</v>
      </c>
      <c r="N21" s="917">
        <v>46171</v>
      </c>
      <c r="O21" s="430">
        <f t="shared" si="0"/>
        <v>116</v>
      </c>
      <c r="P21" s="431">
        <v>46052</v>
      </c>
      <c r="Q21" s="431">
        <f t="shared" ref="Q21:Q22" si="10">P21</f>
        <v>46052</v>
      </c>
      <c r="R21" s="1393">
        <f t="shared" si="7"/>
        <v>-17</v>
      </c>
      <c r="S21" s="1394" t="str">
        <f t="shared" ca="1" si="1"/>
        <v>En tiempo</v>
      </c>
      <c r="T21" s="432">
        <v>0.5</v>
      </c>
      <c r="U21" s="441">
        <f t="shared" si="2"/>
        <v>0.5</v>
      </c>
      <c r="V21" s="441" t="str">
        <f t="shared" si="3"/>
        <v>100%</v>
      </c>
      <c r="W21" s="1395" t="str">
        <f t="shared" si="6"/>
        <v>Cumple</v>
      </c>
      <c r="X21" s="1314" t="s">
        <v>3511</v>
      </c>
      <c r="Y21" s="854" t="s">
        <v>3512</v>
      </c>
      <c r="Z21" s="1396">
        <f t="shared" si="5"/>
        <v>0.75</v>
      </c>
      <c r="AA21" s="442"/>
      <c r="AB21" s="442"/>
      <c r="AC21" s="1397"/>
      <c r="AD21" s="434"/>
    </row>
    <row r="22" spans="1:30" s="181" customFormat="1" ht="144.75" customHeight="1" x14ac:dyDescent="0.2">
      <c r="A22" s="1665"/>
      <c r="B22" s="1665"/>
      <c r="C22" s="1667"/>
      <c r="D22" s="1667"/>
      <c r="E22" s="1667"/>
      <c r="F22" s="528" t="s">
        <v>1327</v>
      </c>
      <c r="G22" s="528" t="s">
        <v>1328</v>
      </c>
      <c r="H22" s="529">
        <v>1</v>
      </c>
      <c r="I22" s="528" t="s">
        <v>1302</v>
      </c>
      <c r="J22" s="528" t="s">
        <v>237</v>
      </c>
      <c r="K22" s="528" t="s">
        <v>63</v>
      </c>
      <c r="L22" s="528" t="s">
        <v>1329</v>
      </c>
      <c r="M22" s="436">
        <v>45359</v>
      </c>
      <c r="N22" s="917">
        <v>46171</v>
      </c>
      <c r="O22" s="430">
        <f t="shared" si="0"/>
        <v>116</v>
      </c>
      <c r="P22" s="431">
        <v>46052</v>
      </c>
      <c r="Q22" s="431">
        <f t="shared" si="10"/>
        <v>46052</v>
      </c>
      <c r="R22" s="1393">
        <f t="shared" si="7"/>
        <v>-17</v>
      </c>
      <c r="S22" s="1394" t="str">
        <f t="shared" ca="1" si="1"/>
        <v>En tiempo</v>
      </c>
      <c r="T22" s="432">
        <v>0.5</v>
      </c>
      <c r="U22" s="441">
        <f t="shared" si="2"/>
        <v>0.5</v>
      </c>
      <c r="V22" s="441" t="str">
        <f t="shared" si="3"/>
        <v>100%</v>
      </c>
      <c r="W22" s="1395" t="str">
        <f t="shared" si="6"/>
        <v>Cumple</v>
      </c>
      <c r="X22" s="1314" t="s">
        <v>3513</v>
      </c>
      <c r="Y22" s="854" t="s">
        <v>3514</v>
      </c>
      <c r="Z22" s="1396">
        <f t="shared" si="5"/>
        <v>0.75</v>
      </c>
      <c r="AA22" s="442"/>
      <c r="AB22" s="442"/>
      <c r="AC22" s="1397"/>
      <c r="AD22" s="434"/>
    </row>
    <row r="23" spans="1:30" s="181" customFormat="1" ht="273" customHeight="1" x14ac:dyDescent="0.2">
      <c r="A23" s="1664" t="s">
        <v>344</v>
      </c>
      <c r="B23" s="1664" t="s">
        <v>55</v>
      </c>
      <c r="C23" s="1666" t="s">
        <v>1330</v>
      </c>
      <c r="D23" s="1666" t="s">
        <v>1331</v>
      </c>
      <c r="E23" s="1666" t="s">
        <v>1332</v>
      </c>
      <c r="F23" s="528" t="s">
        <v>1333</v>
      </c>
      <c r="G23" s="528" t="s">
        <v>1334</v>
      </c>
      <c r="H23" s="528">
        <v>1</v>
      </c>
      <c r="I23" s="528" t="s">
        <v>1252</v>
      </c>
      <c r="J23" s="528" t="s">
        <v>237</v>
      </c>
      <c r="K23" s="528" t="s">
        <v>63</v>
      </c>
      <c r="L23" s="528" t="s">
        <v>1334</v>
      </c>
      <c r="M23" s="436">
        <v>45359</v>
      </c>
      <c r="N23" s="917">
        <v>46171</v>
      </c>
      <c r="O23" s="430">
        <f t="shared" si="0"/>
        <v>116</v>
      </c>
      <c r="P23" s="431">
        <v>46052</v>
      </c>
      <c r="Q23" s="431">
        <f>P23</f>
        <v>46052</v>
      </c>
      <c r="R23" s="1393">
        <f t="shared" si="7"/>
        <v>-17</v>
      </c>
      <c r="S23" s="1394" t="str">
        <f t="shared" ca="1" si="1"/>
        <v>En tiempo</v>
      </c>
      <c r="T23" s="432">
        <v>0.5</v>
      </c>
      <c r="U23" s="441">
        <f t="shared" si="2"/>
        <v>0.5</v>
      </c>
      <c r="V23" s="441" t="str">
        <f t="shared" si="3"/>
        <v>100%</v>
      </c>
      <c r="W23" s="1395" t="str">
        <f t="shared" si="6"/>
        <v>Cumple</v>
      </c>
      <c r="X23" s="853" t="s">
        <v>3515</v>
      </c>
      <c r="Y23" s="854" t="s">
        <v>3516</v>
      </c>
      <c r="Z23" s="1396">
        <f>(U23+V23)/2</f>
        <v>0.75</v>
      </c>
      <c r="AA23" s="442"/>
      <c r="AB23" s="442"/>
      <c r="AC23" s="1397"/>
      <c r="AD23" s="440"/>
    </row>
    <row r="24" spans="1:30" s="181" customFormat="1" ht="158.25" customHeight="1" x14ac:dyDescent="0.2">
      <c r="A24" s="1665"/>
      <c r="B24" s="1665"/>
      <c r="C24" s="1667"/>
      <c r="D24" s="1667"/>
      <c r="E24" s="1667"/>
      <c r="F24" s="528" t="s">
        <v>1335</v>
      </c>
      <c r="G24" s="528" t="s">
        <v>1336</v>
      </c>
      <c r="H24" s="529">
        <v>1</v>
      </c>
      <c r="I24" s="528" t="s">
        <v>1337</v>
      </c>
      <c r="J24" s="528" t="s">
        <v>237</v>
      </c>
      <c r="K24" s="528" t="s">
        <v>63</v>
      </c>
      <c r="L24" s="528" t="s">
        <v>1279</v>
      </c>
      <c r="M24" s="436">
        <v>45488</v>
      </c>
      <c r="N24" s="917">
        <v>46171</v>
      </c>
      <c r="O24" s="430">
        <f t="shared" si="0"/>
        <v>97.571428571428569</v>
      </c>
      <c r="P24" s="431">
        <v>46052</v>
      </c>
      <c r="Q24" s="431">
        <f>P24</f>
        <v>46052</v>
      </c>
      <c r="R24" s="1393">
        <f t="shared" si="7"/>
        <v>-17</v>
      </c>
      <c r="S24" s="1394" t="str">
        <f t="shared" ca="1" si="1"/>
        <v>En tiempo</v>
      </c>
      <c r="T24" s="432">
        <v>0.5</v>
      </c>
      <c r="U24" s="441">
        <f t="shared" si="2"/>
        <v>0.5</v>
      </c>
      <c r="V24" s="441" t="str">
        <f t="shared" si="3"/>
        <v>100%</v>
      </c>
      <c r="W24" s="1395" t="str">
        <f t="shared" si="6"/>
        <v>Cumple</v>
      </c>
      <c r="X24" s="1314" t="s">
        <v>3517</v>
      </c>
      <c r="Y24" s="854" t="s">
        <v>3518</v>
      </c>
      <c r="Z24" s="1396">
        <f t="shared" si="5"/>
        <v>0.75</v>
      </c>
      <c r="AA24" s="442"/>
      <c r="AB24" s="442"/>
      <c r="AC24" s="1397"/>
      <c r="AD24" s="434"/>
    </row>
    <row r="25" spans="1:30" s="181" customFormat="1" ht="144" hidden="1" customHeight="1" x14ac:dyDescent="0.2">
      <c r="A25" s="1664" t="s">
        <v>344</v>
      </c>
      <c r="B25" s="1664" t="s">
        <v>55</v>
      </c>
      <c r="C25" s="1666" t="s">
        <v>1338</v>
      </c>
      <c r="D25" s="1666" t="s">
        <v>1339</v>
      </c>
      <c r="E25" s="1666" t="s">
        <v>1340</v>
      </c>
      <c r="F25" s="528" t="s">
        <v>1341</v>
      </c>
      <c r="G25" s="528" t="s">
        <v>1342</v>
      </c>
      <c r="H25" s="529">
        <v>1</v>
      </c>
      <c r="I25" s="528" t="s">
        <v>1337</v>
      </c>
      <c r="J25" s="528" t="s">
        <v>237</v>
      </c>
      <c r="K25" s="528" t="s">
        <v>63</v>
      </c>
      <c r="L25" s="528" t="s">
        <v>1343</v>
      </c>
      <c r="M25" s="436">
        <v>45359</v>
      </c>
      <c r="N25" s="437">
        <v>45747</v>
      </c>
      <c r="O25" s="430">
        <f t="shared" si="0"/>
        <v>55.428571428571431</v>
      </c>
      <c r="P25" s="431">
        <v>45483</v>
      </c>
      <c r="Q25" s="431">
        <v>45462</v>
      </c>
      <c r="R25" s="257">
        <f t="shared" si="7"/>
        <v>-40.714285714285715</v>
      </c>
      <c r="S25" s="258" t="str">
        <f t="shared" ca="1" si="1"/>
        <v>Alerta</v>
      </c>
      <c r="T25" s="432">
        <v>1</v>
      </c>
      <c r="U25" s="441">
        <f t="shared" si="2"/>
        <v>1</v>
      </c>
      <c r="V25" s="250" t="str">
        <f t="shared" si="3"/>
        <v>100%</v>
      </c>
      <c r="W25" s="852" t="str">
        <f t="shared" si="6"/>
        <v>Cumple</v>
      </c>
      <c r="X25" s="853" t="s">
        <v>1344</v>
      </c>
      <c r="Y25" s="854" t="s">
        <v>1345</v>
      </c>
      <c r="Z25" s="530">
        <f t="shared" si="5"/>
        <v>1</v>
      </c>
      <c r="AA25" s="256">
        <v>1</v>
      </c>
      <c r="AB25" s="256"/>
      <c r="AC25" s="260">
        <f t="shared" si="9"/>
        <v>1</v>
      </c>
      <c r="AD25" s="434" t="s">
        <v>1346</v>
      </c>
    </row>
    <row r="26" spans="1:30" s="181" customFormat="1" ht="142.5" x14ac:dyDescent="0.2">
      <c r="A26" s="1665"/>
      <c r="B26" s="1665"/>
      <c r="C26" s="1667"/>
      <c r="D26" s="1667"/>
      <c r="E26" s="1667"/>
      <c r="F26" s="528" t="s">
        <v>1347</v>
      </c>
      <c r="G26" s="528" t="s">
        <v>1348</v>
      </c>
      <c r="H26" s="529">
        <v>1</v>
      </c>
      <c r="I26" s="528" t="s">
        <v>1292</v>
      </c>
      <c r="J26" s="528" t="s">
        <v>237</v>
      </c>
      <c r="K26" s="528" t="s">
        <v>63</v>
      </c>
      <c r="L26" s="528" t="s">
        <v>1349</v>
      </c>
      <c r="M26" s="436">
        <v>45359</v>
      </c>
      <c r="N26" s="436">
        <v>45960</v>
      </c>
      <c r="O26" s="430">
        <f t="shared" si="0"/>
        <v>85.857142857142861</v>
      </c>
      <c r="P26" s="431">
        <v>46052</v>
      </c>
      <c r="Q26" s="431">
        <v>45937</v>
      </c>
      <c r="R26" s="1393">
        <f t="shared" si="7"/>
        <v>-3.2857142857142918</v>
      </c>
      <c r="S26" s="1394" t="str">
        <f t="shared" ca="1" si="1"/>
        <v>Alerta</v>
      </c>
      <c r="T26" s="432">
        <v>1</v>
      </c>
      <c r="U26" s="441">
        <f t="shared" si="2"/>
        <v>1</v>
      </c>
      <c r="V26" s="441" t="str">
        <f t="shared" si="3"/>
        <v>100%</v>
      </c>
      <c r="W26" s="1395" t="str">
        <f t="shared" si="6"/>
        <v>Cumple</v>
      </c>
      <c r="X26" s="1314" t="s">
        <v>3519</v>
      </c>
      <c r="Y26" s="854" t="s">
        <v>3520</v>
      </c>
      <c r="Z26" s="1396">
        <f t="shared" si="5"/>
        <v>1</v>
      </c>
      <c r="AA26" s="442"/>
      <c r="AB26" s="442"/>
      <c r="AC26" s="1397"/>
      <c r="AD26" s="59"/>
    </row>
    <row r="27" spans="1:30" s="181" customFormat="1" ht="378.75" customHeight="1" x14ac:dyDescent="0.2">
      <c r="A27" s="308" t="s">
        <v>344</v>
      </c>
      <c r="B27" s="308" t="s">
        <v>55</v>
      </c>
      <c r="C27" s="323" t="s">
        <v>1350</v>
      </c>
      <c r="D27" s="322" t="s">
        <v>1351</v>
      </c>
      <c r="E27" s="322" t="s">
        <v>1352</v>
      </c>
      <c r="F27" s="528" t="s">
        <v>1353</v>
      </c>
      <c r="G27" s="528" t="s">
        <v>1354</v>
      </c>
      <c r="H27" s="529">
        <v>1</v>
      </c>
      <c r="I27" s="528" t="s">
        <v>1337</v>
      </c>
      <c r="J27" s="528" t="s">
        <v>237</v>
      </c>
      <c r="K27" s="528" t="s">
        <v>63</v>
      </c>
      <c r="L27" s="528" t="s">
        <v>1355</v>
      </c>
      <c r="M27" s="436">
        <v>45359</v>
      </c>
      <c r="N27" s="917">
        <v>46171</v>
      </c>
      <c r="O27" s="1184">
        <f t="shared" ref="O27:O38" si="11">(N27-M27)/7</f>
        <v>116</v>
      </c>
      <c r="P27" s="438">
        <v>46052</v>
      </c>
      <c r="Q27" s="438">
        <f>P27</f>
        <v>46052</v>
      </c>
      <c r="R27" s="1393">
        <f t="shared" si="7"/>
        <v>-17</v>
      </c>
      <c r="S27" s="1394" t="str">
        <f t="shared" ref="S27:S38" ca="1" si="12">IF((N27-TODAY())/7&gt;=0,"En tiempo","Alerta")</f>
        <v>En tiempo</v>
      </c>
      <c r="T27" s="432">
        <v>0.9</v>
      </c>
      <c r="U27" s="441">
        <f t="shared" si="2"/>
        <v>0.9</v>
      </c>
      <c r="V27" s="441" t="str">
        <f t="shared" si="3"/>
        <v>100%</v>
      </c>
      <c r="W27" s="1395" t="str">
        <f t="shared" si="6"/>
        <v>Cumple</v>
      </c>
      <c r="X27" s="853" t="s">
        <v>3521</v>
      </c>
      <c r="Y27" s="854" t="s">
        <v>3522</v>
      </c>
      <c r="Z27" s="1396">
        <f t="shared" ref="Z27:Z37" si="13">(U27+V27)/2</f>
        <v>0.95</v>
      </c>
      <c r="AA27" s="442"/>
      <c r="AB27" s="442"/>
      <c r="AC27" s="1397"/>
      <c r="AD27" s="434"/>
    </row>
    <row r="28" spans="1:30" s="181" customFormat="1" ht="409.5" customHeight="1" x14ac:dyDescent="0.2">
      <c r="A28" s="1664" t="s">
        <v>344</v>
      </c>
      <c r="B28" s="1664" t="s">
        <v>55</v>
      </c>
      <c r="C28" s="1678" t="s">
        <v>1356</v>
      </c>
      <c r="D28" s="1678" t="s">
        <v>1357</v>
      </c>
      <c r="E28" s="1666" t="s">
        <v>1358</v>
      </c>
      <c r="F28" s="528" t="s">
        <v>1359</v>
      </c>
      <c r="G28" s="528" t="s">
        <v>1360</v>
      </c>
      <c r="H28" s="529">
        <v>1</v>
      </c>
      <c r="I28" s="528" t="s">
        <v>1361</v>
      </c>
      <c r="J28" s="528" t="s">
        <v>237</v>
      </c>
      <c r="K28" s="528" t="s">
        <v>63</v>
      </c>
      <c r="L28" s="528" t="s">
        <v>1362</v>
      </c>
      <c r="M28" s="436">
        <v>45359</v>
      </c>
      <c r="N28" s="917">
        <v>46171</v>
      </c>
      <c r="O28" s="430">
        <f t="shared" si="11"/>
        <v>116</v>
      </c>
      <c r="P28" s="438">
        <v>46052</v>
      </c>
      <c r="Q28" s="438">
        <f>P28</f>
        <v>46052</v>
      </c>
      <c r="R28" s="1393">
        <f t="shared" si="7"/>
        <v>-17</v>
      </c>
      <c r="S28" s="1394" t="str">
        <f t="shared" ca="1" si="12"/>
        <v>En tiempo</v>
      </c>
      <c r="T28" s="432">
        <v>0.9</v>
      </c>
      <c r="U28" s="441">
        <v>0.9</v>
      </c>
      <c r="V28" s="441" t="str">
        <f t="shared" si="3"/>
        <v>100%</v>
      </c>
      <c r="W28" s="1395" t="str">
        <f t="shared" si="6"/>
        <v>Cumple</v>
      </c>
      <c r="X28" s="853" t="s">
        <v>3523</v>
      </c>
      <c r="Y28" s="854" t="s">
        <v>3524</v>
      </c>
      <c r="Z28" s="1396">
        <f t="shared" si="13"/>
        <v>0.95</v>
      </c>
      <c r="AA28" s="442">
        <v>0.7</v>
      </c>
      <c r="AB28" s="442">
        <v>0.7</v>
      </c>
      <c r="AC28" s="1397">
        <f>AVERAGE(Z28:AB28)</f>
        <v>0.78333333333333321</v>
      </c>
      <c r="AD28" s="434" t="s">
        <v>1363</v>
      </c>
    </row>
    <row r="29" spans="1:30" s="181" customFormat="1" ht="266.25" hidden="1" customHeight="1" x14ac:dyDescent="0.2">
      <c r="A29" s="1665"/>
      <c r="B29" s="1665"/>
      <c r="C29" s="1679"/>
      <c r="D29" s="1680"/>
      <c r="E29" s="1669"/>
      <c r="F29" s="528" t="s">
        <v>1364</v>
      </c>
      <c r="G29" s="528" t="s">
        <v>1365</v>
      </c>
      <c r="H29" s="528">
        <v>1</v>
      </c>
      <c r="I29" s="528" t="s">
        <v>1366</v>
      </c>
      <c r="J29" s="528" t="s">
        <v>237</v>
      </c>
      <c r="K29" s="528" t="s">
        <v>63</v>
      </c>
      <c r="L29" s="528" t="s">
        <v>1367</v>
      </c>
      <c r="M29" s="436">
        <v>45426</v>
      </c>
      <c r="N29" s="436">
        <v>45463</v>
      </c>
      <c r="O29" s="430">
        <f t="shared" si="11"/>
        <v>5.2857142857142856</v>
      </c>
      <c r="P29" s="431">
        <v>45693</v>
      </c>
      <c r="Q29" s="431">
        <v>45462</v>
      </c>
      <c r="R29" s="257">
        <f t="shared" si="7"/>
        <v>-0.14285714285714235</v>
      </c>
      <c r="S29" s="258" t="str">
        <f t="shared" ca="1" si="12"/>
        <v>Alerta</v>
      </c>
      <c r="T29" s="432">
        <v>1</v>
      </c>
      <c r="U29" s="441">
        <f t="shared" si="2"/>
        <v>1</v>
      </c>
      <c r="V29" s="250" t="str">
        <f t="shared" si="3"/>
        <v>100%</v>
      </c>
      <c r="W29" s="852" t="str">
        <f t="shared" si="6"/>
        <v>Cumple</v>
      </c>
      <c r="X29" s="853" t="s">
        <v>1368</v>
      </c>
      <c r="Y29" s="855" t="s">
        <v>1369</v>
      </c>
      <c r="Z29" s="530">
        <f t="shared" si="13"/>
        <v>1</v>
      </c>
      <c r="AA29" s="256">
        <v>1</v>
      </c>
      <c r="AB29" s="256">
        <v>1</v>
      </c>
      <c r="AC29" s="260">
        <f>AVERAGE(Z29:AB29)</f>
        <v>1</v>
      </c>
      <c r="AD29" s="434" t="s">
        <v>1370</v>
      </c>
    </row>
    <row r="30" spans="1:30" s="181" customFormat="1" ht="141.75" hidden="1" customHeight="1" x14ac:dyDescent="0.2">
      <c r="A30" s="308" t="s">
        <v>344</v>
      </c>
      <c r="B30" s="308" t="s">
        <v>55</v>
      </c>
      <c r="C30" s="531" t="s">
        <v>1371</v>
      </c>
      <c r="D30" s="1679"/>
      <c r="E30" s="1667"/>
      <c r="F30" s="528" t="s">
        <v>1372</v>
      </c>
      <c r="G30" s="528" t="s">
        <v>1373</v>
      </c>
      <c r="H30" s="529">
        <v>1</v>
      </c>
      <c r="I30" s="528" t="s">
        <v>1374</v>
      </c>
      <c r="J30" s="528" t="s">
        <v>237</v>
      </c>
      <c r="K30" s="528" t="s">
        <v>1375</v>
      </c>
      <c r="L30" s="528" t="s">
        <v>1376</v>
      </c>
      <c r="M30" s="436">
        <v>45488</v>
      </c>
      <c r="N30" s="437">
        <v>46011</v>
      </c>
      <c r="O30" s="430">
        <f t="shared" si="11"/>
        <v>74.714285714285708</v>
      </c>
      <c r="P30" s="431">
        <v>45693</v>
      </c>
      <c r="Q30" s="431">
        <v>45693</v>
      </c>
      <c r="R30" s="257">
        <f t="shared" si="7"/>
        <v>-45.428571428571423</v>
      </c>
      <c r="S30" s="258" t="str">
        <f t="shared" ca="1" si="12"/>
        <v>Alerta</v>
      </c>
      <c r="T30" s="432">
        <v>1</v>
      </c>
      <c r="U30" s="441">
        <f t="shared" si="2"/>
        <v>1</v>
      </c>
      <c r="V30" s="250" t="str">
        <f t="shared" si="3"/>
        <v>100%</v>
      </c>
      <c r="W30" s="852" t="str">
        <f t="shared" si="6"/>
        <v>Cumple</v>
      </c>
      <c r="X30" s="853" t="s">
        <v>1377</v>
      </c>
      <c r="Y30" s="854" t="s">
        <v>1378</v>
      </c>
      <c r="Z30" s="530">
        <f t="shared" si="13"/>
        <v>1</v>
      </c>
      <c r="AA30" s="256">
        <v>0.8</v>
      </c>
      <c r="AB30" s="256"/>
      <c r="AC30" s="260"/>
      <c r="AD30" s="434" t="s">
        <v>1379</v>
      </c>
    </row>
    <row r="31" spans="1:30" s="181" customFormat="1" ht="321" customHeight="1" x14ac:dyDescent="0.2">
      <c r="A31" s="1664" t="s">
        <v>344</v>
      </c>
      <c r="B31" s="1664" t="s">
        <v>55</v>
      </c>
      <c r="C31" s="1681" t="s">
        <v>1380</v>
      </c>
      <c r="D31" s="1681" t="s">
        <v>1381</v>
      </c>
      <c r="E31" s="1684" t="s">
        <v>1382</v>
      </c>
      <c r="F31" s="532" t="s">
        <v>1383</v>
      </c>
      <c r="G31" s="528" t="s">
        <v>1384</v>
      </c>
      <c r="H31" s="528">
        <v>1</v>
      </c>
      <c r="I31" s="528" t="s">
        <v>1385</v>
      </c>
      <c r="J31" s="528" t="s">
        <v>237</v>
      </c>
      <c r="K31" s="528" t="s">
        <v>63</v>
      </c>
      <c r="L31" s="528" t="s">
        <v>1386</v>
      </c>
      <c r="M31" s="436">
        <v>45359</v>
      </c>
      <c r="N31" s="917">
        <v>46171</v>
      </c>
      <c r="O31" s="430">
        <f t="shared" si="11"/>
        <v>116</v>
      </c>
      <c r="P31" s="431">
        <v>46052</v>
      </c>
      <c r="Q31" s="431">
        <f>P31</f>
        <v>46052</v>
      </c>
      <c r="R31" s="1393">
        <f t="shared" si="7"/>
        <v>-17</v>
      </c>
      <c r="S31" s="1394" t="str">
        <f t="shared" ca="1" si="12"/>
        <v>En tiempo</v>
      </c>
      <c r="T31" s="432">
        <v>0.5</v>
      </c>
      <c r="U31" s="441">
        <f t="shared" si="2"/>
        <v>0.5</v>
      </c>
      <c r="V31" s="441" t="str">
        <f t="shared" si="3"/>
        <v>100%</v>
      </c>
      <c r="W31" s="1395" t="str">
        <f t="shared" si="6"/>
        <v>Cumple</v>
      </c>
      <c r="X31" s="853" t="s">
        <v>3525</v>
      </c>
      <c r="Y31" s="854" t="s">
        <v>3526</v>
      </c>
      <c r="Z31" s="1396">
        <f t="shared" si="13"/>
        <v>0.75</v>
      </c>
      <c r="AA31" s="1399"/>
      <c r="AB31" s="442"/>
      <c r="AC31" s="1397"/>
      <c r="AD31" s="434"/>
    </row>
    <row r="32" spans="1:30" s="181" customFormat="1" ht="409.6" customHeight="1" x14ac:dyDescent="0.2">
      <c r="A32" s="1670"/>
      <c r="B32" s="1670"/>
      <c r="C32" s="1682"/>
      <c r="D32" s="1682"/>
      <c r="E32" s="1685"/>
      <c r="F32" s="533" t="s">
        <v>1387</v>
      </c>
      <c r="G32" s="528" t="s">
        <v>538</v>
      </c>
      <c r="H32" s="528">
        <v>1</v>
      </c>
      <c r="I32" s="528" t="s">
        <v>1385</v>
      </c>
      <c r="J32" s="528" t="s">
        <v>237</v>
      </c>
      <c r="K32" s="528" t="s">
        <v>63</v>
      </c>
      <c r="L32" s="528" t="s">
        <v>1388</v>
      </c>
      <c r="M32" s="436">
        <v>45359</v>
      </c>
      <c r="N32" s="917">
        <v>46171</v>
      </c>
      <c r="O32" s="430">
        <f t="shared" si="11"/>
        <v>116</v>
      </c>
      <c r="P32" s="431">
        <v>46052</v>
      </c>
      <c r="Q32" s="431">
        <f>P32</f>
        <v>46052</v>
      </c>
      <c r="R32" s="1393">
        <f t="shared" si="7"/>
        <v>-17</v>
      </c>
      <c r="S32" s="1394" t="str">
        <f t="shared" ca="1" si="12"/>
        <v>En tiempo</v>
      </c>
      <c r="T32" s="432">
        <v>0.1</v>
      </c>
      <c r="U32" s="441">
        <f t="shared" si="2"/>
        <v>0.1</v>
      </c>
      <c r="V32" s="441" t="str">
        <f t="shared" si="3"/>
        <v>100%</v>
      </c>
      <c r="W32" s="1395" t="str">
        <f t="shared" si="6"/>
        <v>Cumple</v>
      </c>
      <c r="X32" s="853" t="s">
        <v>3527</v>
      </c>
      <c r="Y32" s="854" t="s">
        <v>3528</v>
      </c>
      <c r="Z32" s="1396">
        <f t="shared" si="13"/>
        <v>0.55000000000000004</v>
      </c>
      <c r="AA32" s="442"/>
      <c r="AB32" s="442"/>
      <c r="AC32" s="1397"/>
      <c r="AD32" s="434"/>
    </row>
    <row r="33" spans="1:30" s="181" customFormat="1" ht="286.5" customHeight="1" x14ac:dyDescent="0.2">
      <c r="A33" s="1665"/>
      <c r="B33" s="1665"/>
      <c r="C33" s="1683"/>
      <c r="D33" s="1683"/>
      <c r="E33" s="1686"/>
      <c r="F33" s="528" t="s">
        <v>1389</v>
      </c>
      <c r="G33" s="528" t="s">
        <v>1390</v>
      </c>
      <c r="H33" s="529">
        <v>1</v>
      </c>
      <c r="I33" s="528" t="s">
        <v>1385</v>
      </c>
      <c r="J33" s="528" t="s">
        <v>237</v>
      </c>
      <c r="K33" s="528" t="s">
        <v>63</v>
      </c>
      <c r="L33" s="528" t="s">
        <v>1391</v>
      </c>
      <c r="M33" s="436">
        <v>45488</v>
      </c>
      <c r="N33" s="917">
        <v>46171</v>
      </c>
      <c r="O33" s="430">
        <f t="shared" si="11"/>
        <v>97.571428571428569</v>
      </c>
      <c r="P33" s="431">
        <v>46052</v>
      </c>
      <c r="Q33" s="431">
        <f>P33</f>
        <v>46052</v>
      </c>
      <c r="R33" s="1393">
        <f t="shared" si="7"/>
        <v>-17</v>
      </c>
      <c r="S33" s="1394" t="str">
        <f t="shared" ca="1" si="12"/>
        <v>En tiempo</v>
      </c>
      <c r="T33" s="432"/>
      <c r="U33" s="441">
        <f t="shared" si="2"/>
        <v>0</v>
      </c>
      <c r="V33" s="441" t="str">
        <f t="shared" si="3"/>
        <v>100%</v>
      </c>
      <c r="W33" s="1395" t="str">
        <f t="shared" si="6"/>
        <v>Cumple</v>
      </c>
      <c r="X33" s="1314" t="s">
        <v>3529</v>
      </c>
      <c r="Y33" s="854" t="s">
        <v>3530</v>
      </c>
      <c r="Z33" s="1396">
        <f t="shared" si="13"/>
        <v>0.5</v>
      </c>
      <c r="AA33" s="442"/>
      <c r="AB33" s="442"/>
      <c r="AC33" s="1397"/>
      <c r="AD33" s="434"/>
    </row>
    <row r="34" spans="1:30" s="181" customFormat="1" ht="172.5" customHeight="1" x14ac:dyDescent="0.2">
      <c r="A34" s="1664" t="s">
        <v>344</v>
      </c>
      <c r="B34" s="1664" t="s">
        <v>55</v>
      </c>
      <c r="C34" s="1678" t="s">
        <v>1392</v>
      </c>
      <c r="D34" s="1666" t="s">
        <v>1393</v>
      </c>
      <c r="E34" s="1666" t="s">
        <v>1394</v>
      </c>
      <c r="F34" s="528" t="s">
        <v>1395</v>
      </c>
      <c r="G34" s="528" t="s">
        <v>1396</v>
      </c>
      <c r="H34" s="528">
        <v>1</v>
      </c>
      <c r="I34" s="528" t="s">
        <v>1397</v>
      </c>
      <c r="J34" s="528" t="s">
        <v>237</v>
      </c>
      <c r="K34" s="528" t="s">
        <v>63</v>
      </c>
      <c r="L34" s="528" t="s">
        <v>1398</v>
      </c>
      <c r="M34" s="436">
        <v>45359</v>
      </c>
      <c r="N34" s="917">
        <v>46171</v>
      </c>
      <c r="O34" s="430">
        <f t="shared" si="11"/>
        <v>116</v>
      </c>
      <c r="P34" s="431">
        <v>46052</v>
      </c>
      <c r="Q34" s="431">
        <f t="shared" ref="Q34:Q36" si="14">P34</f>
        <v>46052</v>
      </c>
      <c r="R34" s="1393">
        <f t="shared" si="7"/>
        <v>-17</v>
      </c>
      <c r="S34" s="1394" t="str">
        <f t="shared" ca="1" si="12"/>
        <v>En tiempo</v>
      </c>
      <c r="T34" s="432"/>
      <c r="U34" s="441">
        <f t="shared" si="2"/>
        <v>0</v>
      </c>
      <c r="V34" s="441" t="str">
        <f t="shared" si="3"/>
        <v>100%</v>
      </c>
      <c r="W34" s="1395" t="str">
        <f t="shared" si="6"/>
        <v>Cumple</v>
      </c>
      <c r="X34" s="1314" t="s">
        <v>3531</v>
      </c>
      <c r="Y34" s="854" t="s">
        <v>3532</v>
      </c>
      <c r="Z34" s="1396">
        <f t="shared" si="13"/>
        <v>0.5</v>
      </c>
      <c r="AA34" s="442"/>
      <c r="AB34" s="442"/>
      <c r="AC34" s="1397"/>
      <c r="AD34" s="434"/>
    </row>
    <row r="35" spans="1:30" s="181" customFormat="1" ht="230.25" customHeight="1" x14ac:dyDescent="0.2">
      <c r="A35" s="1670"/>
      <c r="B35" s="1670"/>
      <c r="C35" s="1680"/>
      <c r="D35" s="1669"/>
      <c r="E35" s="1669"/>
      <c r="F35" s="528" t="s">
        <v>1399</v>
      </c>
      <c r="G35" s="528" t="s">
        <v>1262</v>
      </c>
      <c r="H35" s="528">
        <v>1</v>
      </c>
      <c r="I35" s="528" t="s">
        <v>1400</v>
      </c>
      <c r="J35" s="528" t="s">
        <v>237</v>
      </c>
      <c r="K35" s="528" t="s">
        <v>63</v>
      </c>
      <c r="L35" s="528" t="s">
        <v>1401</v>
      </c>
      <c r="M35" s="436">
        <v>45524</v>
      </c>
      <c r="N35" s="917">
        <v>46171</v>
      </c>
      <c r="O35" s="430">
        <f t="shared" si="11"/>
        <v>92.428571428571431</v>
      </c>
      <c r="P35" s="431">
        <v>46052</v>
      </c>
      <c r="Q35" s="431">
        <f t="shared" si="14"/>
        <v>46052</v>
      </c>
      <c r="R35" s="1393">
        <f t="shared" si="7"/>
        <v>-17</v>
      </c>
      <c r="S35" s="1394" t="str">
        <f t="shared" ca="1" si="12"/>
        <v>En tiempo</v>
      </c>
      <c r="T35" s="432"/>
      <c r="U35" s="441">
        <f t="shared" si="2"/>
        <v>0</v>
      </c>
      <c r="V35" s="441" t="str">
        <f t="shared" si="3"/>
        <v>100%</v>
      </c>
      <c r="W35" s="1395" t="str">
        <f t="shared" si="6"/>
        <v>Cumple</v>
      </c>
      <c r="X35" s="1314" t="s">
        <v>3533</v>
      </c>
      <c r="Y35" s="854" t="s">
        <v>3534</v>
      </c>
      <c r="Z35" s="1396">
        <f t="shared" si="13"/>
        <v>0.5</v>
      </c>
      <c r="AA35" s="442"/>
      <c r="AB35" s="442"/>
      <c r="AC35" s="1397"/>
      <c r="AD35" s="434"/>
    </row>
    <row r="36" spans="1:30" s="181" customFormat="1" ht="138.75" customHeight="1" x14ac:dyDescent="0.2">
      <c r="A36" s="1665"/>
      <c r="B36" s="1665"/>
      <c r="C36" s="1679"/>
      <c r="D36" s="1667"/>
      <c r="E36" s="1667"/>
      <c r="F36" s="528" t="s">
        <v>1402</v>
      </c>
      <c r="G36" s="528" t="s">
        <v>1403</v>
      </c>
      <c r="H36" s="529">
        <v>1</v>
      </c>
      <c r="I36" s="528" t="s">
        <v>1397</v>
      </c>
      <c r="J36" s="528" t="s">
        <v>237</v>
      </c>
      <c r="K36" s="528" t="s">
        <v>63</v>
      </c>
      <c r="L36" s="528" t="s">
        <v>1404</v>
      </c>
      <c r="M36" s="436">
        <v>45555</v>
      </c>
      <c r="N36" s="917">
        <v>46171</v>
      </c>
      <c r="O36" s="430">
        <f t="shared" si="11"/>
        <v>88</v>
      </c>
      <c r="P36" s="431">
        <v>46052</v>
      </c>
      <c r="Q36" s="431">
        <f t="shared" si="14"/>
        <v>46052</v>
      </c>
      <c r="R36" s="1393">
        <f t="shared" si="7"/>
        <v>-17</v>
      </c>
      <c r="S36" s="1394" t="str">
        <f t="shared" ca="1" si="12"/>
        <v>En tiempo</v>
      </c>
      <c r="T36" s="432"/>
      <c r="U36" s="441">
        <f t="shared" si="2"/>
        <v>0</v>
      </c>
      <c r="V36" s="441" t="str">
        <f t="shared" si="3"/>
        <v>100%</v>
      </c>
      <c r="W36" s="1395" t="str">
        <f t="shared" si="6"/>
        <v>Cumple</v>
      </c>
      <c r="X36" s="1314" t="s">
        <v>3535</v>
      </c>
      <c r="Y36" s="856" t="s">
        <v>3536</v>
      </c>
      <c r="Z36" s="1396">
        <f t="shared" si="13"/>
        <v>0.5</v>
      </c>
      <c r="AA36" s="442"/>
      <c r="AB36" s="442"/>
      <c r="AC36" s="1397"/>
      <c r="AD36" s="434"/>
    </row>
    <row r="37" spans="1:30" s="181" customFormat="1" ht="409.5" hidden="1" customHeight="1" x14ac:dyDescent="0.2">
      <c r="A37" s="1664" t="s">
        <v>344</v>
      </c>
      <c r="B37" s="1664" t="s">
        <v>55</v>
      </c>
      <c r="C37" s="1678" t="s">
        <v>1405</v>
      </c>
      <c r="D37" s="1678" t="s">
        <v>1406</v>
      </c>
      <c r="E37" s="1678" t="s">
        <v>1407</v>
      </c>
      <c r="F37" s="528" t="s">
        <v>1408</v>
      </c>
      <c r="G37" s="528" t="s">
        <v>1409</v>
      </c>
      <c r="H37" s="528">
        <v>1</v>
      </c>
      <c r="I37" s="528" t="s">
        <v>1385</v>
      </c>
      <c r="J37" s="528" t="s">
        <v>237</v>
      </c>
      <c r="K37" s="528" t="s">
        <v>63</v>
      </c>
      <c r="L37" s="528" t="s">
        <v>1388</v>
      </c>
      <c r="M37" s="436">
        <v>45359</v>
      </c>
      <c r="N37" s="436">
        <v>45463</v>
      </c>
      <c r="O37" s="430">
        <f t="shared" si="11"/>
        <v>14.857142857142858</v>
      </c>
      <c r="P37" s="431">
        <v>45693</v>
      </c>
      <c r="Q37" s="431">
        <v>45693</v>
      </c>
      <c r="R37" s="257">
        <f t="shared" si="7"/>
        <v>32.857142857142861</v>
      </c>
      <c r="S37" s="258" t="str">
        <f t="shared" ca="1" si="12"/>
        <v>Alerta</v>
      </c>
      <c r="T37" s="432">
        <v>1</v>
      </c>
      <c r="U37" s="441">
        <f t="shared" si="2"/>
        <v>1</v>
      </c>
      <c r="V37" s="250">
        <v>1</v>
      </c>
      <c r="W37" s="852" t="str">
        <f t="shared" si="6"/>
        <v>Incumple</v>
      </c>
      <c r="X37" s="853" t="s">
        <v>1410</v>
      </c>
      <c r="Y37" s="857" t="s">
        <v>1411</v>
      </c>
      <c r="Z37" s="530">
        <f t="shared" si="13"/>
        <v>1</v>
      </c>
      <c r="AA37" s="256">
        <v>0.7</v>
      </c>
      <c r="AB37" s="256">
        <v>0.7</v>
      </c>
      <c r="AC37" s="260">
        <f>AVERAGE(Z37:AB37)</f>
        <v>0.79999999999999993</v>
      </c>
      <c r="AD37" s="434" t="s">
        <v>1412</v>
      </c>
    </row>
    <row r="38" spans="1:30" s="181" customFormat="1" ht="409.5" hidden="1" customHeight="1" x14ac:dyDescent="0.2">
      <c r="A38" s="1665"/>
      <c r="B38" s="1665"/>
      <c r="C38" s="1679"/>
      <c r="D38" s="1679"/>
      <c r="E38" s="1679"/>
      <c r="F38" s="528" t="s">
        <v>1413</v>
      </c>
      <c r="G38" s="528" t="s">
        <v>1390</v>
      </c>
      <c r="H38" s="529">
        <v>1</v>
      </c>
      <c r="I38" s="528" t="s">
        <v>1385</v>
      </c>
      <c r="J38" s="528" t="s">
        <v>237</v>
      </c>
      <c r="K38" s="528" t="s">
        <v>63</v>
      </c>
      <c r="L38" s="528" t="s">
        <v>1391</v>
      </c>
      <c r="M38" s="436">
        <v>45488</v>
      </c>
      <c r="N38" s="436">
        <v>45646</v>
      </c>
      <c r="O38" s="430">
        <f t="shared" si="11"/>
        <v>22.571428571428573</v>
      </c>
      <c r="P38" s="431">
        <v>45869</v>
      </c>
      <c r="Q38" s="431">
        <f>P38</f>
        <v>45869</v>
      </c>
      <c r="R38" s="257">
        <f>(Q38-M38)/7-O38</f>
        <v>31.857142857142858</v>
      </c>
      <c r="S38" s="258" t="str">
        <f t="shared" ca="1" si="12"/>
        <v>Alerta</v>
      </c>
      <c r="T38" s="432">
        <v>1</v>
      </c>
      <c r="U38" s="918">
        <f t="shared" si="2"/>
        <v>1</v>
      </c>
      <c r="V38" s="250">
        <f>IF(R38&gt;O38,0%,IF(R38&lt;=0,"100%",1-(R38/O38)))</f>
        <v>0</v>
      </c>
      <c r="W38" s="852" t="str">
        <f t="shared" si="6"/>
        <v>Incumple</v>
      </c>
      <c r="X38" s="853" t="s">
        <v>1414</v>
      </c>
      <c r="Y38" s="856" t="s">
        <v>1415</v>
      </c>
      <c r="Z38" s="530">
        <v>1</v>
      </c>
      <c r="AA38" s="256">
        <v>1</v>
      </c>
      <c r="AB38" s="256">
        <v>1</v>
      </c>
      <c r="AC38" s="260">
        <f>AVERAGE(Z38:AB38)</f>
        <v>1</v>
      </c>
      <c r="AD38" s="434" t="s">
        <v>1416</v>
      </c>
    </row>
    <row r="39" spans="1:30" ht="15" x14ac:dyDescent="0.2">
      <c r="G39" s="62" t="s">
        <v>80</v>
      </c>
      <c r="H39" s="63">
        <f>SUM(H7:H38)</f>
        <v>32</v>
      </c>
      <c r="R39" s="1676" t="s">
        <v>81</v>
      </c>
      <c r="S39" s="1676"/>
      <c r="T39" s="192">
        <f>SUM(T7:T38)</f>
        <v>17.200000000000003</v>
      </c>
      <c r="U39" s="858">
        <f>AVERAGE(U7:U38)</f>
        <v>0.53750000000000009</v>
      </c>
      <c r="V39" s="212"/>
      <c r="W39" s="194">
        <f>(COUNTIF(W7:W38,"Cumple")*100%)/COUNTA(W7:W38)</f>
        <v>0.9375</v>
      </c>
      <c r="AA39" s="1676" t="s">
        <v>81</v>
      </c>
      <c r="AB39" s="1676"/>
      <c r="AC39" s="194">
        <f>AVERAGE(AC7:AC38)</f>
        <v>0.94791666666666663</v>
      </c>
    </row>
    <row r="45" spans="1:30" x14ac:dyDescent="0.2">
      <c r="P45" s="233"/>
    </row>
  </sheetData>
  <autoFilter ref="A6:BB39" xr:uid="{9056B033-D962-4B7B-A107-8A1F3EA26E99}">
    <filterColumn colId="20">
      <filters>
        <filter val="0%"/>
        <filter val="10%"/>
        <filter val="38.4%"/>
        <filter val="40%"/>
        <filter val="50%"/>
        <filter val="90%"/>
      </filters>
    </filterColumn>
  </autoFilter>
  <mergeCells count="83">
    <mergeCell ref="B37:B38"/>
    <mergeCell ref="C31:C33"/>
    <mergeCell ref="B31:B33"/>
    <mergeCell ref="A31:A33"/>
    <mergeCell ref="A28:A29"/>
    <mergeCell ref="B28:B29"/>
    <mergeCell ref="C37:C38"/>
    <mergeCell ref="C34:C36"/>
    <mergeCell ref="A34:A36"/>
    <mergeCell ref="B34:B36"/>
    <mergeCell ref="A37:A38"/>
    <mergeCell ref="D28:D30"/>
    <mergeCell ref="D31:D33"/>
    <mergeCell ref="R39:S39"/>
    <mergeCell ref="E28:E30"/>
    <mergeCell ref="E31:E33"/>
    <mergeCell ref="D37:D38"/>
    <mergeCell ref="E37:E38"/>
    <mergeCell ref="D34:D36"/>
    <mergeCell ref="E34:E36"/>
    <mergeCell ref="AA39:AB39"/>
    <mergeCell ref="C7:C11"/>
    <mergeCell ref="D7:D11"/>
    <mergeCell ref="E7:E11"/>
    <mergeCell ref="C12:C13"/>
    <mergeCell ref="D12:D13"/>
    <mergeCell ref="E12:E13"/>
    <mergeCell ref="D15:D17"/>
    <mergeCell ref="E15:E17"/>
    <mergeCell ref="C19:C20"/>
    <mergeCell ref="D19:D20"/>
    <mergeCell ref="E19:E20"/>
    <mergeCell ref="C23:C24"/>
    <mergeCell ref="D23:D24"/>
    <mergeCell ref="E23:E24"/>
    <mergeCell ref="C28:C29"/>
    <mergeCell ref="B7:B11"/>
    <mergeCell ref="A7:A11"/>
    <mergeCell ref="Q4:S4"/>
    <mergeCell ref="T4:U4"/>
    <mergeCell ref="V4:Y4"/>
    <mergeCell ref="A5:N5"/>
    <mergeCell ref="O5:Y5"/>
    <mergeCell ref="A4:B4"/>
    <mergeCell ref="Z5:AD5"/>
    <mergeCell ref="C3:F3"/>
    <mergeCell ref="G3:H3"/>
    <mergeCell ref="I3:N3"/>
    <mergeCell ref="O3:P3"/>
    <mergeCell ref="C4:F4"/>
    <mergeCell ref="G4:H4"/>
    <mergeCell ref="I4:N4"/>
    <mergeCell ref="O4:P4"/>
    <mergeCell ref="A1:B1"/>
    <mergeCell ref="C1:N1"/>
    <mergeCell ref="O1:P2"/>
    <mergeCell ref="Q1:Y2"/>
    <mergeCell ref="Z1:AD4"/>
    <mergeCell ref="A2:B2"/>
    <mergeCell ref="C2:F2"/>
    <mergeCell ref="G2:H2"/>
    <mergeCell ref="I2:N2"/>
    <mergeCell ref="A3:B3"/>
    <mergeCell ref="Q3:W3"/>
    <mergeCell ref="A12:A13"/>
    <mergeCell ref="B12:B13"/>
    <mergeCell ref="C15:C17"/>
    <mergeCell ref="A15:A17"/>
    <mergeCell ref="B15:B17"/>
    <mergeCell ref="A19:A20"/>
    <mergeCell ref="B19:B20"/>
    <mergeCell ref="C21:C22"/>
    <mergeCell ref="D21:D22"/>
    <mergeCell ref="E21:E22"/>
    <mergeCell ref="B21:B22"/>
    <mergeCell ref="A21:A22"/>
    <mergeCell ref="B23:B24"/>
    <mergeCell ref="A23:A24"/>
    <mergeCell ref="C25:C26"/>
    <mergeCell ref="D25:D26"/>
    <mergeCell ref="E25:E26"/>
    <mergeCell ref="B25:B26"/>
    <mergeCell ref="A25:A26"/>
  </mergeCells>
  <conditionalFormatting sqref="R7:R38">
    <cfRule type="cellIs" dxfId="261" priority="20" operator="greaterThan">
      <formula>0</formula>
    </cfRule>
    <cfRule type="cellIs" dxfId="260" priority="21" operator="lessThan">
      <formula>0</formula>
    </cfRule>
  </conditionalFormatting>
  <conditionalFormatting sqref="S7:S38">
    <cfRule type="containsText" dxfId="259" priority="14" operator="containsText" text="Alerta">
      <formula>NOT(ISERROR(SEARCH("Alerta",S7)))</formula>
    </cfRule>
    <cfRule type="containsText" dxfId="258" priority="15" operator="containsText" text="En tiempo">
      <formula>NOT(ISERROR(SEARCH("En tiempo",S7)))</formula>
    </cfRule>
  </conditionalFormatting>
  <conditionalFormatting sqref="U39">
    <cfRule type="cellIs" dxfId="257" priority="1" operator="between">
      <formula>0.29</formula>
      <formula>0</formula>
    </cfRule>
    <cfRule type="cellIs" dxfId="256" priority="2" operator="between">
      <formula>0.49</formula>
      <formula>0.3</formula>
    </cfRule>
    <cfRule type="cellIs" dxfId="255" priority="3" operator="between">
      <formula>0.79</formula>
      <formula>0.5</formula>
    </cfRule>
    <cfRule type="cellIs" dxfId="254" priority="4" operator="between">
      <formula>1</formula>
      <formula>0.8</formula>
    </cfRule>
  </conditionalFormatting>
  <conditionalFormatting sqref="U7:V38 Z7:Z38">
    <cfRule type="cellIs" dxfId="253" priority="5" operator="between">
      <formula>0.29</formula>
      <formula>0</formula>
    </cfRule>
    <cfRule type="cellIs" dxfId="252" priority="6" operator="between">
      <formula>0.49</formula>
      <formula>0.3</formula>
    </cfRule>
    <cfRule type="cellIs" dxfId="251" priority="7" operator="between">
      <formula>0.79</formula>
      <formula>0.5</formula>
    </cfRule>
    <cfRule type="cellIs" dxfId="250" priority="8" operator="between">
      <formula>1</formula>
      <formula>0.8</formula>
    </cfRule>
  </conditionalFormatting>
  <conditionalFormatting sqref="W7:W38">
    <cfRule type="containsText" dxfId="249" priority="12" operator="containsText" text="Incumple">
      <formula>NOT(ISERROR(SEARCH("Incumple",W7)))</formula>
    </cfRule>
    <cfRule type="containsText" dxfId="248" priority="13" operator="containsText" text="Cumple">
      <formula>NOT(ISERROR(SEARCH("Cumple",W7)))</formula>
    </cfRule>
  </conditionalFormatting>
  <conditionalFormatting sqref="W39">
    <cfRule type="cellIs" dxfId="247" priority="16" operator="between">
      <formula>0.19</formula>
      <formula>0</formula>
    </cfRule>
    <cfRule type="cellIs" dxfId="246" priority="17" operator="between">
      <formula>0.49</formula>
      <formula>0.2</formula>
    </cfRule>
    <cfRule type="cellIs" dxfId="245" priority="18" operator="between">
      <formula>0.89</formula>
      <formula>0.5</formula>
    </cfRule>
    <cfRule type="cellIs" dxfId="244" priority="19" operator="between">
      <formula>1</formula>
      <formula>0.9</formula>
    </cfRule>
  </conditionalFormatting>
  <conditionalFormatting sqref="AC7:AC39">
    <cfRule type="cellIs" dxfId="243" priority="9" operator="between">
      <formula>0.3</formula>
      <formula>0</formula>
    </cfRule>
    <cfRule type="cellIs" dxfId="242" priority="10" operator="between">
      <formula>0.6999</formula>
      <formula>0.3111</formula>
    </cfRule>
    <cfRule type="cellIs" dxfId="241" priority="11" operator="between">
      <formula>1</formula>
      <formula>0.7</formula>
    </cfRule>
  </conditionalFormatting>
  <dataValidations count="3">
    <dataValidation type="list" allowBlank="1" showInputMessage="1" showErrorMessage="1" errorTitle="Estado" error="No es un estado de los Planes de Mejoramiento" sqref="Q4:S4" xr:uid="{B533E8AF-511F-44AB-AA73-D16EE2C254C5}">
      <formula1>$AW$4:$AW$7</formula1>
    </dataValidation>
    <dataValidation type="list" allowBlank="1" showInputMessage="1" showErrorMessage="1" sqref="B7 B12 B14:B15 B18:B19 B21 B23 B25 B27:B28 B30:B31 B34 B37" xr:uid="{38FE7D47-85EF-4992-AD3A-F67A26AFF2FD}">
      <formula1>$AV$5:$AV$7</formula1>
    </dataValidation>
    <dataValidation type="list" allowBlank="1" showInputMessage="1" showErrorMessage="1" sqref="A7 A12 A14:A15 A18:A19 A21 A23 A25 A27:A28 A30:A31 A34 A37" xr:uid="{FF964255-FDB8-4069-81C2-82C59C4A37F1}">
      <formula1>$AP$4:$AP$23</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1BD72-DC4F-44FC-A099-13C05E05EFB9}">
  <sheetPr>
    <tabColor rgb="FF7030A0"/>
  </sheetPr>
  <dimension ref="A1:BB20"/>
  <sheetViews>
    <sheetView topLeftCell="O1" zoomScaleNormal="100" workbookViewId="0">
      <selection activeCell="X8" sqref="X8"/>
    </sheetView>
  </sheetViews>
  <sheetFormatPr baseColWidth="10" defaultColWidth="9.140625" defaultRowHeight="12.75" x14ac:dyDescent="0.2"/>
  <cols>
    <col min="1" max="1" width="9.140625" style="1"/>
    <col min="2" max="2" width="18.42578125" style="1" customWidth="1"/>
    <col min="3" max="3" width="73.140625" style="1" customWidth="1"/>
    <col min="4" max="4" width="28" style="1" customWidth="1"/>
    <col min="5" max="5" width="17.28515625" style="1" customWidth="1"/>
    <col min="6" max="7" width="18.5703125" style="1" customWidth="1"/>
    <col min="8" max="8" width="14.140625" style="1" customWidth="1"/>
    <col min="9" max="12" width="15.85546875" style="1" customWidth="1"/>
    <col min="13" max="14" width="14.5703125" style="1" customWidth="1"/>
    <col min="15" max="15" width="16.5703125" style="1" customWidth="1"/>
    <col min="16" max="16" width="16.5703125" style="889" customWidth="1"/>
    <col min="17" max="17" width="14.5703125" style="889" customWidth="1"/>
    <col min="18" max="21" width="13" style="1" customWidth="1"/>
    <col min="22" max="23" width="18" style="1" customWidth="1"/>
    <col min="24" max="24" width="74.7109375" style="892" customWidth="1"/>
    <col min="25" max="25" width="115.28515625" style="892" customWidth="1"/>
    <col min="26" max="26" width="9.140625" style="1"/>
    <col min="27" max="29" width="14" style="1" customWidth="1"/>
    <col min="30" max="30" width="77.42578125" style="1" customWidth="1"/>
    <col min="31" max="16384" width="9.140625" style="1"/>
  </cols>
  <sheetData>
    <row r="1" spans="1:54" ht="22.5" customHeight="1" x14ac:dyDescent="0.2">
      <c r="A1" s="1710" t="s">
        <v>1</v>
      </c>
      <c r="B1" s="1710"/>
      <c r="C1" s="1710"/>
      <c r="D1" s="1710"/>
      <c r="E1" s="1710"/>
      <c r="F1" s="1710"/>
      <c r="G1" s="1710"/>
      <c r="H1" s="1710"/>
      <c r="I1" s="1710"/>
      <c r="J1" s="1710"/>
      <c r="K1" s="1710"/>
      <c r="L1" s="1710"/>
      <c r="M1" s="1710"/>
      <c r="N1" s="1710"/>
      <c r="O1" s="1712"/>
      <c r="P1" s="1713"/>
      <c r="Q1" s="1687" t="s">
        <v>2</v>
      </c>
      <c r="R1" s="1688"/>
      <c r="S1" s="1688"/>
      <c r="T1" s="1688"/>
      <c r="U1" s="1688"/>
      <c r="V1" s="1688"/>
      <c r="W1" s="1688"/>
      <c r="X1" s="1688"/>
      <c r="Y1" s="1689"/>
      <c r="Z1" s="1687" t="s">
        <v>2</v>
      </c>
      <c r="AA1" s="1688"/>
      <c r="AB1" s="1688"/>
      <c r="AC1" s="1688"/>
      <c r="AD1" s="1689"/>
      <c r="AE1" s="859"/>
      <c r="AF1" s="859"/>
      <c r="AG1" s="859"/>
      <c r="AH1" s="859"/>
      <c r="AI1" s="859"/>
      <c r="AJ1" s="859"/>
      <c r="AK1" s="859"/>
      <c r="AL1" s="859"/>
      <c r="AM1" s="859"/>
      <c r="AN1" s="859"/>
      <c r="AO1" s="859"/>
      <c r="AP1" s="859"/>
      <c r="AQ1" s="859"/>
      <c r="AR1" s="859"/>
      <c r="AS1" s="859"/>
      <c r="AT1" s="859"/>
      <c r="AU1" s="859"/>
      <c r="AV1" s="859"/>
      <c r="AW1" s="859"/>
      <c r="AX1" s="859"/>
      <c r="AY1" s="859"/>
      <c r="AZ1" s="859"/>
      <c r="BA1" s="859"/>
      <c r="BB1" s="859"/>
    </row>
    <row r="2" spans="1:54" ht="59.25" customHeight="1" thickBot="1" x14ac:dyDescent="0.25">
      <c r="A2" s="1711"/>
      <c r="B2" s="1711"/>
      <c r="C2" s="1711"/>
      <c r="D2" s="1711"/>
      <c r="E2" s="1711"/>
      <c r="F2" s="1711"/>
      <c r="G2" s="1711"/>
      <c r="H2" s="1711"/>
      <c r="I2" s="1711"/>
      <c r="J2" s="1711"/>
      <c r="K2" s="1711"/>
      <c r="L2" s="1711"/>
      <c r="M2" s="1711"/>
      <c r="N2" s="1711"/>
      <c r="O2" s="1714"/>
      <c r="P2" s="1715"/>
      <c r="Q2" s="1690"/>
      <c r="R2" s="1691"/>
      <c r="S2" s="1691"/>
      <c r="T2" s="1691"/>
      <c r="U2" s="1691"/>
      <c r="V2" s="1691"/>
      <c r="W2" s="1691"/>
      <c r="X2" s="1691"/>
      <c r="Y2" s="1692"/>
      <c r="Z2" s="1690"/>
      <c r="AA2" s="1691"/>
      <c r="AB2" s="1691"/>
      <c r="AC2" s="1691"/>
      <c r="AD2" s="1692"/>
    </row>
    <row r="3" spans="1:54" ht="40.5" customHeight="1" thickBot="1" x14ac:dyDescent="0.3">
      <c r="A3" s="1696" t="s">
        <v>3</v>
      </c>
      <c r="B3" s="1697"/>
      <c r="C3" s="1698" t="s">
        <v>4</v>
      </c>
      <c r="D3" s="1698"/>
      <c r="E3" s="1698"/>
      <c r="F3" s="1699"/>
      <c r="G3" s="1698" t="s">
        <v>5</v>
      </c>
      <c r="H3" s="1699"/>
      <c r="I3" s="1698" t="s">
        <v>6</v>
      </c>
      <c r="J3" s="1698"/>
      <c r="K3" s="1698"/>
      <c r="L3" s="1698"/>
      <c r="M3" s="1698"/>
      <c r="N3" s="1699"/>
      <c r="O3" s="1716"/>
      <c r="P3" s="1717"/>
      <c r="Q3" s="1693"/>
      <c r="R3" s="1694"/>
      <c r="S3" s="1694"/>
      <c r="T3" s="1694"/>
      <c r="U3" s="1694"/>
      <c r="V3" s="1694"/>
      <c r="W3" s="1694"/>
      <c r="X3" s="1694"/>
      <c r="Y3" s="1695"/>
      <c r="Z3" s="1690"/>
      <c r="AA3" s="1691"/>
      <c r="AB3" s="1691"/>
      <c r="AC3" s="1691"/>
      <c r="AD3" s="1692"/>
      <c r="AE3" s="859"/>
      <c r="AF3" s="859"/>
      <c r="AG3" s="859"/>
      <c r="AH3" s="859"/>
      <c r="AI3" s="859"/>
      <c r="AJ3" s="859"/>
      <c r="AK3" s="859"/>
      <c r="AL3" s="859"/>
      <c r="AM3" s="859"/>
      <c r="AN3" s="859"/>
      <c r="AO3" s="859"/>
      <c r="AP3" s="859"/>
      <c r="AQ3" s="859"/>
      <c r="AR3" s="859"/>
      <c r="AS3" s="859"/>
      <c r="AT3" s="859"/>
      <c r="AU3" s="859"/>
      <c r="AV3" s="859"/>
      <c r="AW3" s="859"/>
      <c r="AX3" s="859"/>
      <c r="AY3" s="859"/>
      <c r="AZ3" s="859"/>
      <c r="BA3" s="859"/>
      <c r="BB3" s="859"/>
    </row>
    <row r="4" spans="1:54" ht="22.5" customHeight="1" thickBot="1" x14ac:dyDescent="0.3">
      <c r="A4" s="1700" t="s">
        <v>7</v>
      </c>
      <c r="B4" s="1701"/>
      <c r="C4" s="1698" t="s">
        <v>1417</v>
      </c>
      <c r="D4" s="1698"/>
      <c r="E4" s="1698"/>
      <c r="F4" s="1699"/>
      <c r="G4" s="1702" t="s">
        <v>9</v>
      </c>
      <c r="H4" s="1703"/>
      <c r="I4" s="1704">
        <v>45516</v>
      </c>
      <c r="J4" s="1698"/>
      <c r="K4" s="1698"/>
      <c r="L4" s="1698"/>
      <c r="M4" s="1698"/>
      <c r="N4" s="1699"/>
      <c r="O4" s="1705" t="s">
        <v>11</v>
      </c>
      <c r="P4" s="1701"/>
      <c r="Q4" s="1706">
        <v>46048</v>
      </c>
      <c r="R4" s="1707"/>
      <c r="S4" s="1707"/>
      <c r="T4" s="1707"/>
      <c r="U4" s="1707"/>
      <c r="V4" s="1707"/>
      <c r="W4" s="1708"/>
      <c r="X4" s="860" t="s">
        <v>12</v>
      </c>
      <c r="Y4" s="861" t="s">
        <v>1418</v>
      </c>
      <c r="Z4" s="1690"/>
      <c r="AA4" s="1691"/>
      <c r="AB4" s="1691"/>
      <c r="AC4" s="1691"/>
      <c r="AD4" s="1692"/>
      <c r="AE4" s="859"/>
      <c r="AF4" s="859"/>
      <c r="AG4" s="859"/>
      <c r="AH4" s="859"/>
      <c r="AI4" s="859"/>
      <c r="AJ4" s="859"/>
      <c r="AK4" s="859"/>
      <c r="AL4" s="859"/>
      <c r="AM4" s="859"/>
      <c r="AN4" s="859"/>
      <c r="AO4" s="859"/>
      <c r="AP4" s="859"/>
      <c r="AQ4" s="859"/>
      <c r="AR4" s="859"/>
      <c r="AS4" s="859"/>
      <c r="AT4" s="859"/>
      <c r="AU4" s="859"/>
      <c r="AV4" s="859"/>
      <c r="AW4" s="859"/>
      <c r="AX4" s="859"/>
      <c r="AY4" s="859"/>
      <c r="AZ4" s="859"/>
      <c r="BA4" s="859"/>
      <c r="BB4" s="859"/>
    </row>
    <row r="5" spans="1:54" ht="43.5" customHeight="1" thickBot="1" x14ac:dyDescent="0.3">
      <c r="A5" s="1700" t="s">
        <v>14</v>
      </c>
      <c r="B5" s="1701"/>
      <c r="C5" s="1698" t="s">
        <v>1419</v>
      </c>
      <c r="D5" s="1698"/>
      <c r="E5" s="1698"/>
      <c r="F5" s="1699"/>
      <c r="G5" s="1702" t="s">
        <v>16</v>
      </c>
      <c r="H5" s="1703"/>
      <c r="I5" s="1704">
        <v>45747</v>
      </c>
      <c r="J5" s="1698"/>
      <c r="K5" s="1698"/>
      <c r="L5" s="1698"/>
      <c r="M5" s="1698"/>
      <c r="N5" s="1699"/>
      <c r="O5" s="1705" t="s">
        <v>17</v>
      </c>
      <c r="P5" s="1701"/>
      <c r="Q5" s="1720" t="s">
        <v>18</v>
      </c>
      <c r="R5" s="1720"/>
      <c r="S5" s="1697"/>
      <c r="T5" s="1705" t="s">
        <v>19</v>
      </c>
      <c r="U5" s="1701"/>
      <c r="V5" s="1720" t="s">
        <v>1420</v>
      </c>
      <c r="W5" s="1720"/>
      <c r="X5" s="1720"/>
      <c r="Y5" s="1697"/>
      <c r="Z5" s="1693"/>
      <c r="AA5" s="1694"/>
      <c r="AB5" s="1694"/>
      <c r="AC5" s="1694"/>
      <c r="AD5" s="1695"/>
      <c r="AE5" s="859"/>
      <c r="AF5" s="859"/>
      <c r="AG5" s="859"/>
      <c r="AH5" s="859"/>
      <c r="AI5" s="859"/>
      <c r="AJ5" s="859"/>
      <c r="AK5" s="859"/>
      <c r="AL5" s="859"/>
      <c r="AM5" s="859"/>
      <c r="AN5" s="859"/>
      <c r="AO5" s="859"/>
      <c r="AP5" s="859"/>
      <c r="AQ5" s="859"/>
      <c r="AR5" s="859"/>
      <c r="AS5" s="859"/>
      <c r="AT5" s="859"/>
      <c r="AU5" s="859"/>
      <c r="AV5" s="859"/>
      <c r="AW5" s="859"/>
      <c r="AX5" s="859"/>
      <c r="AY5" s="859"/>
      <c r="AZ5" s="859"/>
      <c r="BA5" s="859"/>
      <c r="BB5" s="859"/>
    </row>
    <row r="6" spans="1:54" ht="22.5" customHeight="1" thickBot="1" x14ac:dyDescent="0.25">
      <c r="A6" s="1721" t="s">
        <v>21</v>
      </c>
      <c r="B6" s="1722"/>
      <c r="C6" s="1722"/>
      <c r="D6" s="1722"/>
      <c r="E6" s="1722"/>
      <c r="F6" s="1722"/>
      <c r="G6" s="1722"/>
      <c r="H6" s="1722"/>
      <c r="I6" s="1722"/>
      <c r="J6" s="1722"/>
      <c r="K6" s="1722"/>
      <c r="L6" s="1722"/>
      <c r="M6" s="1722"/>
      <c r="N6" s="1723"/>
      <c r="O6" s="1724" t="s">
        <v>22</v>
      </c>
      <c r="P6" s="1724"/>
      <c r="Q6" s="1725"/>
      <c r="R6" s="1725"/>
      <c r="S6" s="1725"/>
      <c r="T6" s="1725"/>
      <c r="U6" s="1725"/>
      <c r="V6" s="1725"/>
      <c r="W6" s="1725"/>
      <c r="X6" s="1725"/>
      <c r="Y6" s="1726"/>
      <c r="Z6" s="1727" t="s">
        <v>23</v>
      </c>
      <c r="AA6" s="1727"/>
      <c r="AB6" s="1727"/>
      <c r="AC6" s="1727"/>
      <c r="AD6" s="1728"/>
      <c r="AE6" s="859"/>
      <c r="AF6" s="859"/>
      <c r="AG6" s="859"/>
      <c r="AH6" s="859"/>
      <c r="AI6" s="859"/>
      <c r="AJ6" s="859"/>
      <c r="AK6" s="859"/>
      <c r="AL6" s="859"/>
      <c r="AM6" s="859"/>
      <c r="AN6" s="859"/>
      <c r="AO6" s="859"/>
      <c r="AP6" s="859"/>
      <c r="AQ6" s="859"/>
      <c r="AR6" s="859"/>
      <c r="AS6" s="859"/>
      <c r="AT6" s="859"/>
      <c r="AU6" s="859"/>
      <c r="AV6" s="859"/>
      <c r="AW6" s="859"/>
      <c r="AX6" s="859"/>
      <c r="AY6" s="859"/>
      <c r="AZ6" s="859"/>
      <c r="BA6" s="859"/>
      <c r="BB6" s="859"/>
    </row>
    <row r="7" spans="1:54" ht="90.75" thickBot="1" x14ac:dyDescent="0.25">
      <c r="A7" s="862" t="s">
        <v>24</v>
      </c>
      <c r="B7" s="863" t="s">
        <v>25</v>
      </c>
      <c r="C7" s="864" t="s">
        <v>26</v>
      </c>
      <c r="D7" s="864" t="s">
        <v>27</v>
      </c>
      <c r="E7" s="864" t="s">
        <v>28</v>
      </c>
      <c r="F7" s="864" t="s">
        <v>29</v>
      </c>
      <c r="G7" s="864" t="s">
        <v>30</v>
      </c>
      <c r="H7" s="864" t="s">
        <v>31</v>
      </c>
      <c r="I7" s="864" t="s">
        <v>32</v>
      </c>
      <c r="J7" s="864" t="s">
        <v>33</v>
      </c>
      <c r="K7" s="864" t="s">
        <v>34</v>
      </c>
      <c r="L7" s="864" t="s">
        <v>35</v>
      </c>
      <c r="M7" s="864" t="s">
        <v>36</v>
      </c>
      <c r="N7" s="865" t="s">
        <v>37</v>
      </c>
      <c r="O7" s="866" t="s">
        <v>38</v>
      </c>
      <c r="P7" s="867" t="s">
        <v>39</v>
      </c>
      <c r="Q7" s="868" t="s">
        <v>40</v>
      </c>
      <c r="R7" s="869" t="s">
        <v>41</v>
      </c>
      <c r="S7" s="869" t="s">
        <v>42</v>
      </c>
      <c r="T7" s="869" t="s">
        <v>43</v>
      </c>
      <c r="U7" s="869" t="s">
        <v>44</v>
      </c>
      <c r="V7" s="869" t="s">
        <v>45</v>
      </c>
      <c r="W7" s="869" t="s">
        <v>46</v>
      </c>
      <c r="X7" s="870" t="s">
        <v>47</v>
      </c>
      <c r="Y7" s="870" t="s">
        <v>48</v>
      </c>
      <c r="Z7" s="871" t="s">
        <v>49</v>
      </c>
      <c r="AA7" s="871" t="s">
        <v>456</v>
      </c>
      <c r="AB7" s="871" t="s">
        <v>51</v>
      </c>
      <c r="AC7" s="871" t="s">
        <v>52</v>
      </c>
      <c r="AD7" s="871" t="s">
        <v>53</v>
      </c>
      <c r="AE7" s="859"/>
      <c r="AF7" s="859"/>
      <c r="AG7" s="859"/>
      <c r="AH7" s="859"/>
      <c r="AI7" s="859"/>
      <c r="AJ7" s="859"/>
      <c r="AK7" s="859"/>
      <c r="AL7" s="859"/>
      <c r="AM7" s="859"/>
      <c r="AN7" s="859"/>
      <c r="AO7" s="859"/>
      <c r="AP7" s="859"/>
      <c r="AQ7" s="859"/>
      <c r="AR7" s="859"/>
      <c r="AS7" s="859"/>
      <c r="AT7" s="859"/>
      <c r="AU7" s="859"/>
      <c r="AV7" s="859"/>
      <c r="AW7" s="859"/>
      <c r="AX7" s="859"/>
      <c r="AY7" s="859"/>
      <c r="AZ7" s="859"/>
      <c r="BA7" s="859"/>
      <c r="BB7" s="859"/>
    </row>
    <row r="8" spans="1:54" ht="293.25" x14ac:dyDescent="0.2">
      <c r="A8" s="872" t="s">
        <v>344</v>
      </c>
      <c r="B8" s="873" t="s">
        <v>55</v>
      </c>
      <c r="C8" s="874" t="s">
        <v>1421</v>
      </c>
      <c r="D8" s="874" t="s">
        <v>1422</v>
      </c>
      <c r="E8" s="874" t="s">
        <v>1423</v>
      </c>
      <c r="F8" s="874" t="s">
        <v>1424</v>
      </c>
      <c r="G8" s="874" t="s">
        <v>1425</v>
      </c>
      <c r="H8" s="875">
        <v>1</v>
      </c>
      <c r="I8" s="874" t="s">
        <v>1426</v>
      </c>
      <c r="J8" s="874" t="s">
        <v>157</v>
      </c>
      <c r="K8" s="874" t="s">
        <v>63</v>
      </c>
      <c r="L8" s="874" t="s">
        <v>1427</v>
      </c>
      <c r="M8" s="876">
        <v>45537</v>
      </c>
      <c r="N8" s="876">
        <v>45898</v>
      </c>
      <c r="O8" s="877">
        <f t="shared" ref="O8:O19" si="0">(N8-M8)/7</f>
        <v>51.571428571428569</v>
      </c>
      <c r="P8" s="1400">
        <v>46048</v>
      </c>
      <c r="Q8" s="876">
        <v>45898</v>
      </c>
      <c r="R8" s="878">
        <f t="shared" ref="R8:R19" si="1">(Q8-M8)/7-O8</f>
        <v>0</v>
      </c>
      <c r="S8" s="879" t="str">
        <f t="shared" ref="S8:S19" ca="1" si="2">IF((N8-TODAY())/7&gt;=0,"En tiempo","Alerta")</f>
        <v>Alerta</v>
      </c>
      <c r="T8" s="880">
        <v>1</v>
      </c>
      <c r="U8" s="881">
        <f>IF(T8/H8=1,1,+T8/H8)</f>
        <v>1</v>
      </c>
      <c r="V8" s="882" t="str">
        <f t="shared" ref="V8:V19" si="3">IF(R8&gt;O8,0%,IF(R8&lt;=0,"100%",1-(R8/O8)))</f>
        <v>100%</v>
      </c>
      <c r="W8" s="883" t="str">
        <f>IF(Q8&lt;=N8,"Cumple","Incumple")</f>
        <v>Cumple</v>
      </c>
      <c r="X8" s="919" t="s">
        <v>3537</v>
      </c>
      <c r="Y8" s="1401" t="s">
        <v>3538</v>
      </c>
      <c r="Z8" s="881">
        <f>(U8+V8)/2</f>
        <v>1</v>
      </c>
      <c r="AA8" s="921" t="s">
        <v>1428</v>
      </c>
      <c r="AB8" s="921" t="s">
        <v>1428</v>
      </c>
      <c r="AC8" s="922">
        <f>AVERAGE(Z8:AB8)</f>
        <v>1</v>
      </c>
      <c r="AD8" s="921" t="s">
        <v>3556</v>
      </c>
      <c r="AE8" s="859"/>
      <c r="AF8" s="859"/>
      <c r="AG8" s="859"/>
      <c r="AH8" s="859"/>
      <c r="AI8" s="859"/>
      <c r="AJ8" s="859"/>
      <c r="AK8" s="859"/>
      <c r="AL8" s="859"/>
      <c r="AM8" s="859"/>
      <c r="AN8" s="859"/>
      <c r="AO8" s="859"/>
      <c r="AP8" s="859"/>
      <c r="AQ8" s="859"/>
      <c r="AR8" s="859"/>
      <c r="AS8" s="859"/>
      <c r="AT8" s="859"/>
      <c r="AU8" s="859"/>
      <c r="AV8" s="859"/>
      <c r="AW8" s="859"/>
      <c r="AX8" s="859"/>
      <c r="AY8" s="859"/>
      <c r="AZ8" s="859"/>
      <c r="BA8" s="859"/>
      <c r="BB8" s="859"/>
    </row>
    <row r="9" spans="1:54" ht="299.25" x14ac:dyDescent="0.2">
      <c r="A9" s="884" t="s">
        <v>344</v>
      </c>
      <c r="B9" s="873" t="s">
        <v>55</v>
      </c>
      <c r="C9" s="874" t="s">
        <v>1429</v>
      </c>
      <c r="D9" s="874" t="s">
        <v>1430</v>
      </c>
      <c r="E9" s="874" t="s">
        <v>1431</v>
      </c>
      <c r="F9" s="874" t="s">
        <v>1432</v>
      </c>
      <c r="G9" s="874" t="s">
        <v>1433</v>
      </c>
      <c r="H9" s="874">
        <v>3</v>
      </c>
      <c r="I9" s="874" t="s">
        <v>1426</v>
      </c>
      <c r="J9" s="874" t="s">
        <v>93</v>
      </c>
      <c r="K9" s="874" t="s">
        <v>63</v>
      </c>
      <c r="L9" s="874" t="s">
        <v>1434</v>
      </c>
      <c r="M9" s="876">
        <v>45537</v>
      </c>
      <c r="N9" s="876">
        <v>45898</v>
      </c>
      <c r="O9" s="885">
        <f t="shared" si="0"/>
        <v>51.571428571428569</v>
      </c>
      <c r="P9" s="876">
        <v>45869</v>
      </c>
      <c r="Q9" s="876">
        <v>45688</v>
      </c>
      <c r="R9" s="878">
        <f t="shared" si="1"/>
        <v>-29.999999999999996</v>
      </c>
      <c r="S9" s="879" t="str">
        <f t="shared" ca="1" si="2"/>
        <v>Alerta</v>
      </c>
      <c r="T9" s="880">
        <v>3</v>
      </c>
      <c r="U9" s="881">
        <f t="shared" ref="U9:U19" si="4">IF(T9/H9=1,1,+T9/H9)</f>
        <v>1</v>
      </c>
      <c r="V9" s="882" t="str">
        <f t="shared" si="3"/>
        <v>100%</v>
      </c>
      <c r="W9" s="883" t="str">
        <f>IF(Q9&lt;=N9,"Cumple","Incumple")</f>
        <v>Cumple</v>
      </c>
      <c r="X9" s="919" t="s">
        <v>3539</v>
      </c>
      <c r="Y9" s="1401" t="s">
        <v>3363</v>
      </c>
      <c r="Z9" s="881">
        <f t="shared" ref="Z9:Z18" si="5">(U9+V9)/2</f>
        <v>1</v>
      </c>
      <c r="AA9" s="923">
        <v>1</v>
      </c>
      <c r="AB9" s="923">
        <v>1</v>
      </c>
      <c r="AC9" s="922">
        <f t="shared" ref="AC9:AC17" si="6">AVERAGE(Z9:AB9)</f>
        <v>1</v>
      </c>
      <c r="AD9" s="921" t="s">
        <v>3557</v>
      </c>
      <c r="AE9" s="859"/>
      <c r="AF9" s="859"/>
      <c r="AG9" s="859"/>
      <c r="AH9" s="859"/>
      <c r="AI9" s="859"/>
      <c r="AJ9" s="859"/>
      <c r="AK9" s="859"/>
      <c r="AL9" s="859"/>
      <c r="AM9" s="859"/>
      <c r="AN9" s="859"/>
      <c r="AO9" s="859"/>
      <c r="AP9" s="859"/>
      <c r="AQ9" s="859"/>
      <c r="AR9" s="859"/>
      <c r="AS9" s="859"/>
      <c r="AT9" s="859"/>
      <c r="AU9" s="859"/>
      <c r="AV9" s="859"/>
      <c r="AW9" s="859"/>
      <c r="AX9" s="859"/>
      <c r="AY9" s="859"/>
      <c r="AZ9" s="859"/>
      <c r="BA9" s="859"/>
      <c r="BB9" s="859"/>
    </row>
    <row r="10" spans="1:54" ht="342" x14ac:dyDescent="0.2">
      <c r="A10" s="884" t="s">
        <v>344</v>
      </c>
      <c r="B10" s="873" t="s">
        <v>55</v>
      </c>
      <c r="C10" s="874" t="s">
        <v>1435</v>
      </c>
      <c r="D10" s="874" t="s">
        <v>1436</v>
      </c>
      <c r="E10" s="874" t="s">
        <v>1437</v>
      </c>
      <c r="F10" s="874" t="s">
        <v>1438</v>
      </c>
      <c r="G10" s="874" t="s">
        <v>1439</v>
      </c>
      <c r="H10" s="875">
        <v>1</v>
      </c>
      <c r="I10" s="874" t="s">
        <v>1426</v>
      </c>
      <c r="J10" s="874" t="s">
        <v>627</v>
      </c>
      <c r="K10" s="874" t="s">
        <v>63</v>
      </c>
      <c r="L10" s="874" t="s">
        <v>1434</v>
      </c>
      <c r="M10" s="876">
        <v>45537</v>
      </c>
      <c r="N10" s="876">
        <v>45898</v>
      </c>
      <c r="O10" s="885">
        <f t="shared" si="0"/>
        <v>51.571428571428569</v>
      </c>
      <c r="P10" s="876">
        <v>45869</v>
      </c>
      <c r="Q10" s="876">
        <v>45688</v>
      </c>
      <c r="R10" s="878">
        <f t="shared" si="1"/>
        <v>-29.999999999999996</v>
      </c>
      <c r="S10" s="879" t="str">
        <f t="shared" ca="1" si="2"/>
        <v>Alerta</v>
      </c>
      <c r="T10" s="880">
        <v>1</v>
      </c>
      <c r="U10" s="881">
        <f t="shared" si="4"/>
        <v>1</v>
      </c>
      <c r="V10" s="882" t="str">
        <f t="shared" si="3"/>
        <v>100%</v>
      </c>
      <c r="W10" s="883" t="str">
        <f t="shared" ref="W10:W19" si="7">IF(Q10&lt;=N10,"Cumple","Incumple")</f>
        <v>Cumple</v>
      </c>
      <c r="X10" s="919" t="s">
        <v>1440</v>
      </c>
      <c r="Y10" s="920" t="s">
        <v>1441</v>
      </c>
      <c r="Z10" s="881">
        <f t="shared" si="5"/>
        <v>1</v>
      </c>
      <c r="AA10" s="923">
        <v>1</v>
      </c>
      <c r="AB10" s="923">
        <v>1</v>
      </c>
      <c r="AC10" s="922">
        <f t="shared" si="6"/>
        <v>1</v>
      </c>
      <c r="AD10" s="921" t="s">
        <v>3558</v>
      </c>
      <c r="AE10" s="859"/>
      <c r="AF10" s="859"/>
      <c r="AG10" s="859"/>
      <c r="AH10" s="859"/>
      <c r="AI10" s="859"/>
      <c r="AJ10" s="859"/>
      <c r="AK10" s="859"/>
      <c r="AL10" s="859"/>
      <c r="AM10" s="859"/>
      <c r="AN10" s="859"/>
      <c r="AO10" s="859"/>
      <c r="AP10" s="859"/>
      <c r="AQ10" s="859"/>
      <c r="AR10" s="859"/>
      <c r="AS10" s="859"/>
      <c r="AT10" s="859"/>
      <c r="AU10" s="859"/>
      <c r="AV10" s="859"/>
      <c r="AW10" s="859"/>
      <c r="AX10" s="859"/>
      <c r="AY10" s="859"/>
      <c r="AZ10" s="859"/>
      <c r="BA10" s="859"/>
      <c r="BB10" s="859"/>
    </row>
    <row r="11" spans="1:54" ht="409.5" customHeight="1" x14ac:dyDescent="0.2">
      <c r="A11" s="884" t="s">
        <v>344</v>
      </c>
      <c r="B11" s="873" t="s">
        <v>55</v>
      </c>
      <c r="C11" s="874" t="s">
        <v>1442</v>
      </c>
      <c r="D11" s="874" t="s">
        <v>1443</v>
      </c>
      <c r="E11" s="874" t="s">
        <v>1444</v>
      </c>
      <c r="F11" s="874" t="s">
        <v>1445</v>
      </c>
      <c r="G11" s="874" t="s">
        <v>1446</v>
      </c>
      <c r="H11" s="875">
        <v>1</v>
      </c>
      <c r="I11" s="874" t="s">
        <v>1426</v>
      </c>
      <c r="J11" s="874" t="s">
        <v>627</v>
      </c>
      <c r="K11" s="874" t="s">
        <v>63</v>
      </c>
      <c r="L11" s="874" t="s">
        <v>1434</v>
      </c>
      <c r="M11" s="876">
        <v>45537</v>
      </c>
      <c r="N11" s="876">
        <v>45898</v>
      </c>
      <c r="O11" s="885">
        <f t="shared" si="0"/>
        <v>51.571428571428569</v>
      </c>
      <c r="P11" s="1400">
        <v>46048</v>
      </c>
      <c r="Q11" s="876">
        <v>45898</v>
      </c>
      <c r="R11" s="878">
        <f t="shared" si="1"/>
        <v>0</v>
      </c>
      <c r="S11" s="879" t="str">
        <f t="shared" ca="1" si="2"/>
        <v>Alerta</v>
      </c>
      <c r="T11" s="880">
        <v>1</v>
      </c>
      <c r="U11" s="886">
        <f t="shared" si="4"/>
        <v>1</v>
      </c>
      <c r="V11" s="882" t="str">
        <f t="shared" si="3"/>
        <v>100%</v>
      </c>
      <c r="W11" s="883" t="str">
        <f t="shared" si="7"/>
        <v>Cumple</v>
      </c>
      <c r="X11" s="919" t="s">
        <v>3540</v>
      </c>
      <c r="Y11" s="920" t="s">
        <v>3541</v>
      </c>
      <c r="Z11" s="881">
        <f>(U11+V11)/2</f>
        <v>1</v>
      </c>
      <c r="AA11" s="923">
        <v>1</v>
      </c>
      <c r="AB11" s="923">
        <v>1</v>
      </c>
      <c r="AC11" s="922">
        <v>1</v>
      </c>
      <c r="AD11" s="921" t="s">
        <v>1447</v>
      </c>
      <c r="AE11" s="859"/>
      <c r="AF11" s="859"/>
      <c r="AG11" s="859"/>
      <c r="AH11" s="859"/>
      <c r="AI11" s="859"/>
      <c r="AJ11" s="859"/>
      <c r="AK11" s="859"/>
      <c r="AL11" s="859"/>
      <c r="AM11" s="859"/>
      <c r="AN11" s="859"/>
      <c r="AO11" s="859"/>
      <c r="AP11" s="859"/>
      <c r="AQ11" s="859"/>
      <c r="AR11" s="859"/>
      <c r="AS11" s="859"/>
      <c r="AT11" s="859"/>
      <c r="AU11" s="859"/>
      <c r="AV11" s="859"/>
      <c r="AW11" s="859"/>
      <c r="AX11" s="859"/>
      <c r="AY11" s="859"/>
      <c r="AZ11" s="859"/>
      <c r="BA11" s="859"/>
      <c r="BB11" s="859"/>
    </row>
    <row r="12" spans="1:54" ht="315" customHeight="1" x14ac:dyDescent="0.2">
      <c r="A12" s="884" t="s">
        <v>344</v>
      </c>
      <c r="B12" s="873" t="s">
        <v>55</v>
      </c>
      <c r="C12" s="874" t="s">
        <v>1448</v>
      </c>
      <c r="D12" s="874" t="s">
        <v>1449</v>
      </c>
      <c r="E12" s="874" t="s">
        <v>1450</v>
      </c>
      <c r="F12" s="874" t="s">
        <v>1451</v>
      </c>
      <c r="G12" s="874" t="s">
        <v>1452</v>
      </c>
      <c r="H12" s="874">
        <v>1</v>
      </c>
      <c r="I12" s="874" t="s">
        <v>1426</v>
      </c>
      <c r="J12" s="874" t="s">
        <v>93</v>
      </c>
      <c r="K12" s="874" t="s">
        <v>63</v>
      </c>
      <c r="L12" s="874" t="s">
        <v>1453</v>
      </c>
      <c r="M12" s="876">
        <v>45537</v>
      </c>
      <c r="N12" s="876">
        <v>45898</v>
      </c>
      <c r="O12" s="885">
        <f t="shared" si="0"/>
        <v>51.571428571428569</v>
      </c>
      <c r="P12" s="1400">
        <v>46048</v>
      </c>
      <c r="Q12" s="876">
        <v>45898</v>
      </c>
      <c r="R12" s="878">
        <f t="shared" si="1"/>
        <v>0</v>
      </c>
      <c r="S12" s="879" t="str">
        <f t="shared" ca="1" si="2"/>
        <v>Alerta</v>
      </c>
      <c r="T12" s="880">
        <v>1</v>
      </c>
      <c r="U12" s="886">
        <f t="shared" si="4"/>
        <v>1</v>
      </c>
      <c r="V12" s="882" t="str">
        <f t="shared" si="3"/>
        <v>100%</v>
      </c>
      <c r="W12" s="883" t="str">
        <f t="shared" si="7"/>
        <v>Cumple</v>
      </c>
      <c r="X12" s="919" t="s">
        <v>3542</v>
      </c>
      <c r="Y12" s="920" t="s">
        <v>3543</v>
      </c>
      <c r="Z12" s="886">
        <f t="shared" si="5"/>
        <v>1</v>
      </c>
      <c r="AA12" s="921" t="s">
        <v>1428</v>
      </c>
      <c r="AB12" s="921" t="s">
        <v>1428</v>
      </c>
      <c r="AC12" s="922">
        <v>1</v>
      </c>
      <c r="AD12" s="921" t="s">
        <v>3559</v>
      </c>
      <c r="AE12" s="859"/>
      <c r="AF12" s="859"/>
      <c r="AG12" s="859"/>
      <c r="AH12" s="859"/>
      <c r="AI12" s="859"/>
      <c r="AJ12" s="859"/>
      <c r="AK12" s="859"/>
      <c r="AL12" s="859"/>
      <c r="AM12" s="859"/>
      <c r="AN12" s="859"/>
      <c r="AO12" s="859"/>
      <c r="AP12" s="859"/>
      <c r="AQ12" s="859"/>
      <c r="AR12" s="859"/>
      <c r="AS12" s="859"/>
      <c r="AT12" s="859"/>
      <c r="AU12" s="859"/>
      <c r="AV12" s="859"/>
      <c r="AW12" s="859"/>
      <c r="AX12" s="859"/>
      <c r="AY12" s="859"/>
      <c r="AZ12" s="859"/>
      <c r="BA12" s="859"/>
      <c r="BB12" s="859"/>
    </row>
    <row r="13" spans="1:54" ht="311.25" customHeight="1" x14ac:dyDescent="0.2">
      <c r="A13" s="884" t="s">
        <v>344</v>
      </c>
      <c r="B13" s="873" t="s">
        <v>55</v>
      </c>
      <c r="C13" s="874" t="s">
        <v>1454</v>
      </c>
      <c r="D13" s="874" t="s">
        <v>1455</v>
      </c>
      <c r="E13" s="874" t="s">
        <v>1456</v>
      </c>
      <c r="F13" s="874" t="s">
        <v>1457</v>
      </c>
      <c r="G13" s="874" t="s">
        <v>1458</v>
      </c>
      <c r="H13" s="874">
        <v>1</v>
      </c>
      <c r="I13" s="874" t="s">
        <v>1426</v>
      </c>
      <c r="J13" s="874" t="s">
        <v>93</v>
      </c>
      <c r="K13" s="874" t="s">
        <v>63</v>
      </c>
      <c r="L13" s="874" t="s">
        <v>1434</v>
      </c>
      <c r="M13" s="876">
        <v>45537</v>
      </c>
      <c r="N13" s="876">
        <v>45898</v>
      </c>
      <c r="O13" s="885">
        <f t="shared" si="0"/>
        <v>51.571428571428569</v>
      </c>
      <c r="P13" s="1400">
        <v>46048</v>
      </c>
      <c r="Q13" s="876">
        <v>45898</v>
      </c>
      <c r="R13" s="878">
        <f t="shared" si="1"/>
        <v>0</v>
      </c>
      <c r="S13" s="879" t="str">
        <f t="shared" ca="1" si="2"/>
        <v>Alerta</v>
      </c>
      <c r="T13" s="880">
        <v>1</v>
      </c>
      <c r="U13" s="881">
        <f t="shared" si="4"/>
        <v>1</v>
      </c>
      <c r="V13" s="882" t="str">
        <f t="shared" si="3"/>
        <v>100%</v>
      </c>
      <c r="W13" s="883" t="str">
        <f t="shared" si="7"/>
        <v>Cumple</v>
      </c>
      <c r="X13" s="919" t="s">
        <v>3544</v>
      </c>
      <c r="Y13" s="920" t="s">
        <v>3545</v>
      </c>
      <c r="Z13" s="881">
        <f>(U13+V13)/2</f>
        <v>1</v>
      </c>
      <c r="AA13" s="923">
        <v>1</v>
      </c>
      <c r="AB13" s="923">
        <v>1</v>
      </c>
      <c r="AC13" s="922">
        <f t="shared" si="6"/>
        <v>1</v>
      </c>
      <c r="AD13" s="921" t="s">
        <v>3560</v>
      </c>
      <c r="AE13" s="859"/>
      <c r="AF13" s="859"/>
      <c r="AG13" s="859"/>
      <c r="AH13" s="859"/>
      <c r="AI13" s="859"/>
      <c r="AJ13" s="859"/>
      <c r="AK13" s="859"/>
      <c r="AL13" s="859"/>
      <c r="AM13" s="859"/>
      <c r="AN13" s="859"/>
      <c r="AO13" s="859"/>
      <c r="AP13" s="859"/>
      <c r="AQ13" s="859"/>
      <c r="AR13" s="859"/>
      <c r="AS13" s="859"/>
      <c r="AT13" s="859"/>
      <c r="AU13" s="859"/>
      <c r="AV13" s="859"/>
      <c r="AW13" s="859"/>
      <c r="AX13" s="859"/>
      <c r="AY13" s="859"/>
      <c r="AZ13" s="859"/>
      <c r="BA13" s="859"/>
      <c r="BB13" s="859"/>
    </row>
    <row r="14" spans="1:54" ht="327.75" x14ac:dyDescent="0.2">
      <c r="A14" s="884" t="s">
        <v>344</v>
      </c>
      <c r="B14" s="873" t="s">
        <v>55</v>
      </c>
      <c r="C14" s="874" t="s">
        <v>1459</v>
      </c>
      <c r="D14" s="874" t="s">
        <v>1460</v>
      </c>
      <c r="E14" s="874" t="s">
        <v>1461</v>
      </c>
      <c r="F14" s="874" t="s">
        <v>1462</v>
      </c>
      <c r="G14" s="874" t="s">
        <v>1463</v>
      </c>
      <c r="H14" s="875">
        <v>1</v>
      </c>
      <c r="I14" s="874" t="s">
        <v>1426</v>
      </c>
      <c r="J14" s="874" t="s">
        <v>93</v>
      </c>
      <c r="K14" s="874" t="s">
        <v>63</v>
      </c>
      <c r="L14" s="874" t="s">
        <v>1434</v>
      </c>
      <c r="M14" s="876">
        <v>45537</v>
      </c>
      <c r="N14" s="876">
        <v>45898</v>
      </c>
      <c r="O14" s="885">
        <f t="shared" si="0"/>
        <v>51.571428571428569</v>
      </c>
      <c r="P14" s="1400">
        <v>46048</v>
      </c>
      <c r="Q14" s="876">
        <v>45898</v>
      </c>
      <c r="R14" s="878">
        <f t="shared" si="1"/>
        <v>0</v>
      </c>
      <c r="S14" s="879" t="str">
        <f t="shared" ca="1" si="2"/>
        <v>Alerta</v>
      </c>
      <c r="T14" s="880">
        <v>1</v>
      </c>
      <c r="U14" s="886">
        <f t="shared" si="4"/>
        <v>1</v>
      </c>
      <c r="V14" s="882" t="str">
        <f t="shared" si="3"/>
        <v>100%</v>
      </c>
      <c r="W14" s="883" t="str">
        <f t="shared" si="7"/>
        <v>Cumple</v>
      </c>
      <c r="X14" s="919" t="s">
        <v>3546</v>
      </c>
      <c r="Y14" s="920" t="s">
        <v>3547</v>
      </c>
      <c r="Z14" s="881">
        <f t="shared" si="5"/>
        <v>1</v>
      </c>
      <c r="AA14" s="923">
        <v>1</v>
      </c>
      <c r="AB14" s="923">
        <v>1</v>
      </c>
      <c r="AC14" s="922">
        <f t="shared" si="6"/>
        <v>1</v>
      </c>
      <c r="AD14" s="921" t="s">
        <v>3561</v>
      </c>
      <c r="AE14" s="859"/>
      <c r="AF14" s="859"/>
      <c r="AG14" s="859"/>
      <c r="AH14" s="859"/>
      <c r="AI14" s="859"/>
      <c r="AJ14" s="859"/>
      <c r="AK14" s="859"/>
      <c r="AL14" s="859"/>
      <c r="AM14" s="859"/>
      <c r="AN14" s="859"/>
      <c r="AO14" s="859"/>
      <c r="AP14" s="859"/>
      <c r="AQ14" s="859"/>
      <c r="AR14" s="859"/>
      <c r="AS14" s="859"/>
      <c r="AT14" s="859"/>
      <c r="AU14" s="859"/>
      <c r="AV14" s="859"/>
      <c r="AW14" s="859"/>
      <c r="AX14" s="859"/>
      <c r="AY14" s="859"/>
      <c r="AZ14" s="859"/>
      <c r="BA14" s="859"/>
      <c r="BB14" s="859"/>
    </row>
    <row r="15" spans="1:54" ht="409.5" x14ac:dyDescent="0.2">
      <c r="A15" s="1729" t="s">
        <v>344</v>
      </c>
      <c r="B15" s="1731" t="s">
        <v>55</v>
      </c>
      <c r="C15" s="1709" t="s">
        <v>1464</v>
      </c>
      <c r="D15" s="1709" t="s">
        <v>1465</v>
      </c>
      <c r="E15" s="1709" t="s">
        <v>1466</v>
      </c>
      <c r="F15" s="874" t="s">
        <v>1467</v>
      </c>
      <c r="G15" s="874" t="s">
        <v>1468</v>
      </c>
      <c r="H15" s="874">
        <v>1</v>
      </c>
      <c r="I15" s="874" t="s">
        <v>1426</v>
      </c>
      <c r="J15" s="874" t="s">
        <v>93</v>
      </c>
      <c r="K15" s="874" t="s">
        <v>63</v>
      </c>
      <c r="L15" s="874" t="s">
        <v>1469</v>
      </c>
      <c r="M15" s="876">
        <v>45537</v>
      </c>
      <c r="N15" s="876">
        <v>45898</v>
      </c>
      <c r="O15" s="885">
        <f t="shared" si="0"/>
        <v>51.571428571428569</v>
      </c>
      <c r="P15" s="1400">
        <v>46048</v>
      </c>
      <c r="Q15" s="876">
        <v>46021</v>
      </c>
      <c r="R15" s="878">
        <f t="shared" si="1"/>
        <v>17.571428571428569</v>
      </c>
      <c r="S15" s="879" t="str">
        <f t="shared" ca="1" si="2"/>
        <v>Alerta</v>
      </c>
      <c r="T15" s="880">
        <v>0.5</v>
      </c>
      <c r="U15" s="886">
        <f t="shared" si="4"/>
        <v>0.5</v>
      </c>
      <c r="V15" s="882">
        <f t="shared" si="3"/>
        <v>0.65927977839335183</v>
      </c>
      <c r="W15" s="883" t="str">
        <f t="shared" si="7"/>
        <v>Incumple</v>
      </c>
      <c r="X15" s="919" t="s">
        <v>3548</v>
      </c>
      <c r="Y15" s="920" t="s">
        <v>3549</v>
      </c>
      <c r="Z15" s="881">
        <f>(U15+V15)/2</f>
        <v>0.57963988919667586</v>
      </c>
      <c r="AA15" s="923">
        <v>0</v>
      </c>
      <c r="AB15" s="923">
        <v>0</v>
      </c>
      <c r="AC15" s="922">
        <f t="shared" si="6"/>
        <v>0.19321329639889195</v>
      </c>
      <c r="AD15" s="921" t="s">
        <v>3562</v>
      </c>
      <c r="AE15" s="859"/>
      <c r="AF15" s="859"/>
      <c r="AG15" s="859"/>
      <c r="AH15" s="859"/>
      <c r="AI15" s="859"/>
      <c r="AJ15" s="859"/>
      <c r="AK15" s="859"/>
      <c r="AL15" s="859"/>
      <c r="AM15" s="859"/>
      <c r="AN15" s="859"/>
      <c r="AO15" s="859"/>
      <c r="AP15" s="859"/>
      <c r="AQ15" s="859"/>
      <c r="AR15" s="859"/>
      <c r="AS15" s="859"/>
      <c r="AT15" s="859"/>
      <c r="AU15" s="859"/>
      <c r="AV15" s="859"/>
      <c r="AW15" s="859"/>
      <c r="AX15" s="859"/>
      <c r="AY15" s="859"/>
      <c r="AZ15" s="859"/>
      <c r="BA15" s="859"/>
      <c r="BB15" s="859"/>
    </row>
    <row r="16" spans="1:54" ht="156.75" x14ac:dyDescent="0.2">
      <c r="A16" s="1730"/>
      <c r="B16" s="1731"/>
      <c r="C16" s="1709"/>
      <c r="D16" s="1709"/>
      <c r="E16" s="1709"/>
      <c r="F16" s="874" t="s">
        <v>1470</v>
      </c>
      <c r="G16" s="874" t="s">
        <v>1471</v>
      </c>
      <c r="H16" s="874">
        <v>1</v>
      </c>
      <c r="I16" s="874" t="s">
        <v>1426</v>
      </c>
      <c r="J16" s="874" t="s">
        <v>93</v>
      </c>
      <c r="K16" s="874" t="s">
        <v>63</v>
      </c>
      <c r="L16" s="874" t="s">
        <v>1472</v>
      </c>
      <c r="M16" s="876">
        <v>45537</v>
      </c>
      <c r="N16" s="876">
        <v>45898</v>
      </c>
      <c r="O16" s="885">
        <f t="shared" si="0"/>
        <v>51.571428571428569</v>
      </c>
      <c r="P16" s="876">
        <v>45869</v>
      </c>
      <c r="Q16" s="876">
        <v>45688</v>
      </c>
      <c r="R16" s="878">
        <f t="shared" si="1"/>
        <v>-29.999999999999996</v>
      </c>
      <c r="S16" s="879" t="str">
        <f t="shared" ca="1" si="2"/>
        <v>Alerta</v>
      </c>
      <c r="T16" s="880">
        <v>1</v>
      </c>
      <c r="U16" s="881">
        <f t="shared" si="4"/>
        <v>1</v>
      </c>
      <c r="V16" s="882" t="str">
        <f t="shared" si="3"/>
        <v>100%</v>
      </c>
      <c r="W16" s="883" t="str">
        <f t="shared" si="7"/>
        <v>Cumple</v>
      </c>
      <c r="X16" s="919" t="s">
        <v>1473</v>
      </c>
      <c r="Y16" s="920" t="s">
        <v>1474</v>
      </c>
      <c r="Z16" s="881">
        <f t="shared" si="5"/>
        <v>1</v>
      </c>
      <c r="AA16" s="923">
        <v>1</v>
      </c>
      <c r="AB16" s="923">
        <v>1</v>
      </c>
      <c r="AC16" s="922">
        <f t="shared" si="6"/>
        <v>1</v>
      </c>
      <c r="AD16" s="921" t="s">
        <v>1475</v>
      </c>
      <c r="AE16" s="859"/>
      <c r="AF16" s="859"/>
      <c r="AG16" s="859"/>
      <c r="AH16" s="859"/>
      <c r="AI16" s="859"/>
      <c r="AJ16" s="859"/>
      <c r="AK16" s="859"/>
      <c r="AL16" s="859"/>
      <c r="AM16" s="859"/>
      <c r="AN16" s="859"/>
      <c r="AO16" s="859"/>
      <c r="AP16" s="859"/>
      <c r="AQ16" s="859"/>
      <c r="AR16" s="859"/>
      <c r="AS16" s="859"/>
      <c r="AT16" s="859"/>
      <c r="AU16" s="859"/>
      <c r="AV16" s="859"/>
      <c r="AW16" s="859"/>
      <c r="AX16" s="859"/>
      <c r="AY16" s="859"/>
      <c r="AZ16" s="859"/>
      <c r="BA16" s="859"/>
      <c r="BB16" s="859"/>
    </row>
    <row r="17" spans="1:54" ht="342" x14ac:dyDescent="0.2">
      <c r="A17" s="884" t="s">
        <v>344</v>
      </c>
      <c r="B17" s="873" t="s">
        <v>55</v>
      </c>
      <c r="C17" s="874" t="s">
        <v>1476</v>
      </c>
      <c r="D17" s="1709" t="s">
        <v>1477</v>
      </c>
      <c r="E17" s="1709" t="s">
        <v>1478</v>
      </c>
      <c r="F17" s="874" t="s">
        <v>1479</v>
      </c>
      <c r="G17" s="874" t="s">
        <v>1480</v>
      </c>
      <c r="H17" s="874">
        <v>1</v>
      </c>
      <c r="I17" s="874" t="s">
        <v>1426</v>
      </c>
      <c r="J17" s="874" t="s">
        <v>627</v>
      </c>
      <c r="K17" s="874" t="s">
        <v>63</v>
      </c>
      <c r="L17" s="874" t="s">
        <v>1434</v>
      </c>
      <c r="M17" s="876">
        <v>45537</v>
      </c>
      <c r="N17" s="876">
        <v>45898</v>
      </c>
      <c r="O17" s="885">
        <f t="shared" si="0"/>
        <v>51.571428571428569</v>
      </c>
      <c r="P17" s="1400">
        <v>46048</v>
      </c>
      <c r="Q17" s="876">
        <v>45898</v>
      </c>
      <c r="R17" s="878">
        <f t="shared" si="1"/>
        <v>0</v>
      </c>
      <c r="S17" s="879" t="str">
        <f t="shared" ca="1" si="2"/>
        <v>Alerta</v>
      </c>
      <c r="T17" s="880">
        <v>1</v>
      </c>
      <c r="U17" s="886">
        <f t="shared" si="4"/>
        <v>1</v>
      </c>
      <c r="V17" s="882" t="str">
        <f t="shared" si="3"/>
        <v>100%</v>
      </c>
      <c r="W17" s="883" t="str">
        <f t="shared" si="7"/>
        <v>Cumple</v>
      </c>
      <c r="X17" s="919" t="s">
        <v>3550</v>
      </c>
      <c r="Y17" s="920" t="s">
        <v>3551</v>
      </c>
      <c r="Z17" s="881">
        <f t="shared" si="5"/>
        <v>1</v>
      </c>
      <c r="AA17" s="923">
        <v>1</v>
      </c>
      <c r="AB17" s="923">
        <v>1</v>
      </c>
      <c r="AC17" s="922">
        <f t="shared" si="6"/>
        <v>1</v>
      </c>
      <c r="AD17" s="921" t="s">
        <v>1481</v>
      </c>
      <c r="AE17" s="859"/>
      <c r="AF17" s="859"/>
      <c r="AG17" s="859"/>
      <c r="AH17" s="859"/>
      <c r="AI17" s="859"/>
      <c r="AJ17" s="859"/>
      <c r="AK17" s="859"/>
      <c r="AL17" s="859"/>
      <c r="AM17" s="859"/>
      <c r="AN17" s="859"/>
      <c r="AO17" s="859"/>
      <c r="AP17" s="859"/>
      <c r="AQ17" s="859"/>
      <c r="AR17" s="859"/>
      <c r="AS17" s="859"/>
      <c r="AT17" s="859"/>
      <c r="AU17" s="859"/>
      <c r="AV17" s="859"/>
      <c r="AW17" s="859"/>
      <c r="AX17" s="859"/>
      <c r="AY17" s="859"/>
      <c r="AZ17" s="859"/>
      <c r="BA17" s="859"/>
      <c r="BB17" s="859"/>
    </row>
    <row r="18" spans="1:54" ht="318.75" customHeight="1" x14ac:dyDescent="0.2">
      <c r="A18" s="884" t="s">
        <v>344</v>
      </c>
      <c r="B18" s="873" t="s">
        <v>55</v>
      </c>
      <c r="C18" s="874" t="s">
        <v>1482</v>
      </c>
      <c r="D18" s="1709"/>
      <c r="E18" s="1709"/>
      <c r="F18" s="874" t="s">
        <v>1483</v>
      </c>
      <c r="G18" s="874" t="s">
        <v>1484</v>
      </c>
      <c r="H18" s="875">
        <v>1</v>
      </c>
      <c r="I18" s="874" t="s">
        <v>1426</v>
      </c>
      <c r="J18" s="874" t="s">
        <v>93</v>
      </c>
      <c r="K18" s="874" t="s">
        <v>63</v>
      </c>
      <c r="L18" s="874" t="s">
        <v>1279</v>
      </c>
      <c r="M18" s="876">
        <v>45537</v>
      </c>
      <c r="N18" s="876">
        <v>45898</v>
      </c>
      <c r="O18" s="885">
        <f t="shared" si="0"/>
        <v>51.571428571428569</v>
      </c>
      <c r="P18" s="1400">
        <v>46048</v>
      </c>
      <c r="Q18" s="876">
        <v>45898</v>
      </c>
      <c r="R18" s="878">
        <f t="shared" si="1"/>
        <v>0</v>
      </c>
      <c r="S18" s="879" t="str">
        <f t="shared" ca="1" si="2"/>
        <v>Alerta</v>
      </c>
      <c r="T18" s="880">
        <v>1</v>
      </c>
      <c r="U18" s="886">
        <f t="shared" si="4"/>
        <v>1</v>
      </c>
      <c r="V18" s="882" t="str">
        <f t="shared" si="3"/>
        <v>100%</v>
      </c>
      <c r="W18" s="883" t="str">
        <f t="shared" si="7"/>
        <v>Cumple</v>
      </c>
      <c r="X18" s="919" t="s">
        <v>3552</v>
      </c>
      <c r="Y18" s="920" t="s">
        <v>3553</v>
      </c>
      <c r="Z18" s="886">
        <f t="shared" si="5"/>
        <v>1</v>
      </c>
      <c r="AA18" s="923">
        <v>1</v>
      </c>
      <c r="AB18" s="921" t="s">
        <v>1428</v>
      </c>
      <c r="AC18" s="922">
        <v>1</v>
      </c>
      <c r="AD18" s="921" t="s">
        <v>1447</v>
      </c>
      <c r="AE18" s="859"/>
      <c r="AF18" s="859"/>
      <c r="AG18" s="859"/>
      <c r="AH18" s="859"/>
      <c r="AI18" s="859"/>
      <c r="AJ18" s="859"/>
      <c r="AK18" s="859"/>
      <c r="AL18" s="859"/>
      <c r="AM18" s="859"/>
      <c r="AN18" s="859"/>
      <c r="AO18" s="859"/>
      <c r="AP18" s="859"/>
      <c r="AQ18" s="859"/>
      <c r="AR18" s="859"/>
      <c r="AS18" s="859"/>
      <c r="AT18" s="859"/>
      <c r="AU18" s="859"/>
      <c r="AV18" s="859"/>
      <c r="AW18" s="859"/>
      <c r="AX18" s="859"/>
      <c r="AY18" s="859"/>
      <c r="AZ18" s="859"/>
      <c r="BA18" s="859"/>
      <c r="BB18" s="859"/>
    </row>
    <row r="19" spans="1:54" ht="302.25" customHeight="1" x14ac:dyDescent="0.2">
      <c r="A19" s="884" t="s">
        <v>344</v>
      </c>
      <c r="B19" s="873" t="s">
        <v>55</v>
      </c>
      <c r="C19" s="874" t="s">
        <v>1485</v>
      </c>
      <c r="D19" s="874" t="s">
        <v>1486</v>
      </c>
      <c r="E19" s="874" t="s">
        <v>1487</v>
      </c>
      <c r="F19" s="874" t="s">
        <v>1488</v>
      </c>
      <c r="G19" s="874" t="s">
        <v>1480</v>
      </c>
      <c r="H19" s="874">
        <v>1</v>
      </c>
      <c r="I19" s="874" t="s">
        <v>1426</v>
      </c>
      <c r="J19" s="874" t="s">
        <v>627</v>
      </c>
      <c r="K19" s="874" t="s">
        <v>63</v>
      </c>
      <c r="L19" s="874" t="s">
        <v>1434</v>
      </c>
      <c r="M19" s="876">
        <v>45537</v>
      </c>
      <c r="N19" s="876">
        <v>45898</v>
      </c>
      <c r="O19" s="885">
        <f t="shared" si="0"/>
        <v>51.571428571428569</v>
      </c>
      <c r="P19" s="1400">
        <v>46048</v>
      </c>
      <c r="Q19" s="876">
        <v>45898</v>
      </c>
      <c r="R19" s="878">
        <f t="shared" si="1"/>
        <v>0</v>
      </c>
      <c r="S19" s="879" t="str">
        <f t="shared" ca="1" si="2"/>
        <v>Alerta</v>
      </c>
      <c r="T19" s="880">
        <v>1</v>
      </c>
      <c r="U19" s="886">
        <f t="shared" si="4"/>
        <v>1</v>
      </c>
      <c r="V19" s="882" t="str">
        <f t="shared" si="3"/>
        <v>100%</v>
      </c>
      <c r="W19" s="883" t="str">
        <f t="shared" si="7"/>
        <v>Cumple</v>
      </c>
      <c r="X19" s="919" t="s">
        <v>3554</v>
      </c>
      <c r="Y19" s="920" t="s">
        <v>3555</v>
      </c>
      <c r="Z19" s="886">
        <f>(U19+V19)/2</f>
        <v>1</v>
      </c>
      <c r="AA19" s="921" t="s">
        <v>1428</v>
      </c>
      <c r="AB19" s="921" t="s">
        <v>1428</v>
      </c>
      <c r="AC19" s="922">
        <v>1</v>
      </c>
      <c r="AD19" s="921" t="s">
        <v>1489</v>
      </c>
      <c r="AE19" s="859"/>
      <c r="AF19" s="859"/>
      <c r="AG19" s="859"/>
      <c r="AH19" s="859"/>
      <c r="AI19" s="859"/>
      <c r="AJ19" s="859"/>
      <c r="AK19" s="859"/>
      <c r="AL19" s="859"/>
      <c r="AM19" s="859"/>
      <c r="AN19" s="859"/>
      <c r="AO19" s="859"/>
      <c r="AP19" s="859"/>
      <c r="AQ19" s="859"/>
      <c r="AR19" s="859"/>
      <c r="AS19" s="859"/>
      <c r="AT19" s="859"/>
      <c r="AU19" s="859"/>
      <c r="AV19" s="859"/>
      <c r="AW19" s="859"/>
      <c r="AX19" s="859"/>
      <c r="AY19" s="859"/>
      <c r="AZ19" s="859"/>
      <c r="BA19" s="859"/>
      <c r="BB19" s="859"/>
    </row>
    <row r="20" spans="1:54" ht="23.25" customHeight="1" thickBot="1" x14ac:dyDescent="0.3">
      <c r="G20" s="887" t="s">
        <v>80</v>
      </c>
      <c r="H20" s="888">
        <v>14</v>
      </c>
      <c r="R20" s="1718" t="s">
        <v>81</v>
      </c>
      <c r="S20" s="1719"/>
      <c r="T20" s="890">
        <v>11</v>
      </c>
      <c r="U20" s="893">
        <f>AVERAGE(U8:U19)</f>
        <v>0.95833333333333337</v>
      </c>
      <c r="V20" s="500"/>
      <c r="W20" s="891">
        <v>1</v>
      </c>
      <c r="AA20" s="1718" t="s">
        <v>81</v>
      </c>
      <c r="AB20" s="1719"/>
      <c r="AC20" s="893">
        <f>AVERAGE(AC8:AC19)</f>
        <v>0.93276777469990757</v>
      </c>
      <c r="AE20" s="859"/>
      <c r="AF20" s="859"/>
      <c r="AG20" s="859"/>
      <c r="AH20" s="859"/>
      <c r="AI20" s="859"/>
      <c r="AJ20" s="859"/>
      <c r="AK20" s="859"/>
      <c r="AL20" s="859"/>
      <c r="AM20" s="859"/>
      <c r="AN20" s="859"/>
      <c r="AO20" s="859"/>
      <c r="AP20" s="859"/>
      <c r="AQ20" s="859"/>
      <c r="AR20" s="859"/>
      <c r="AS20" s="859"/>
      <c r="AT20" s="859"/>
      <c r="AU20" s="859"/>
      <c r="AV20" s="859"/>
      <c r="AW20" s="859"/>
      <c r="AX20" s="859"/>
      <c r="AY20" s="859"/>
      <c r="AZ20" s="859"/>
      <c r="BA20" s="859"/>
      <c r="BB20" s="859"/>
    </row>
  </sheetData>
  <autoFilter ref="A7:BB20" xr:uid="{5981BD72-DC4F-44FC-A099-13C05E05EFB9}"/>
  <mergeCells count="34">
    <mergeCell ref="R20:S20"/>
    <mergeCell ref="AA20:AB20"/>
    <mergeCell ref="T5:U5"/>
    <mergeCell ref="V5:Y5"/>
    <mergeCell ref="A6:N6"/>
    <mergeCell ref="O6:Y6"/>
    <mergeCell ref="Z6:AD6"/>
    <mergeCell ref="A15:A16"/>
    <mergeCell ref="B15:B16"/>
    <mergeCell ref="C15:C16"/>
    <mergeCell ref="D15:D16"/>
    <mergeCell ref="E15:E16"/>
    <mergeCell ref="G5:H5"/>
    <mergeCell ref="I5:N5"/>
    <mergeCell ref="O5:P5"/>
    <mergeCell ref="Q5:S5"/>
    <mergeCell ref="D17:D18"/>
    <mergeCell ref="E17:E18"/>
    <mergeCell ref="A1:N2"/>
    <mergeCell ref="O1:P3"/>
    <mergeCell ref="Q1:Y3"/>
    <mergeCell ref="Z1:AD5"/>
    <mergeCell ref="A3:B3"/>
    <mergeCell ref="C3:F3"/>
    <mergeCell ref="G3:H3"/>
    <mergeCell ref="I3:N3"/>
    <mergeCell ref="A4:B4"/>
    <mergeCell ref="C4:F4"/>
    <mergeCell ref="G4:H4"/>
    <mergeCell ref="I4:N4"/>
    <mergeCell ref="O4:P4"/>
    <mergeCell ref="Q4:W4"/>
    <mergeCell ref="A5:B5"/>
    <mergeCell ref="C5:F5"/>
  </mergeCells>
  <conditionalFormatting sqref="R8:R19">
    <cfRule type="cellIs" dxfId="240" priority="11" operator="greaterThan">
      <formula>0</formula>
    </cfRule>
    <cfRule type="cellIs" dxfId="239" priority="12" operator="lessThan">
      <formula>0</formula>
    </cfRule>
  </conditionalFormatting>
  <conditionalFormatting sqref="U11:U12 U14:U15 U17:U19">
    <cfRule type="cellIs" dxfId="238" priority="13" operator="between">
      <formula>0.29</formula>
      <formula>0</formula>
    </cfRule>
    <cfRule type="cellIs" dxfId="237" priority="14" operator="between">
      <formula>0.49</formula>
      <formula>0.3</formula>
    </cfRule>
    <cfRule type="cellIs" dxfId="236" priority="15" operator="between">
      <formula>0.79</formula>
      <formula>0.5</formula>
    </cfRule>
    <cfRule type="cellIs" dxfId="235" priority="16" operator="between">
      <formula>1</formula>
      <formula>0.8</formula>
    </cfRule>
  </conditionalFormatting>
  <conditionalFormatting sqref="W8:W19">
    <cfRule type="containsText" dxfId="234" priority="1" operator="containsText" text="Incumple">
      <formula>NOT(ISERROR(SEARCH("Incumple",W8)))</formula>
    </cfRule>
    <cfRule type="containsText" dxfId="233" priority="3" operator="containsText" text="&quot;Cumple&quot;">
      <formula>NOT(ISERROR(SEARCH("""Cumple""",W8)))</formula>
    </cfRule>
  </conditionalFormatting>
  <conditionalFormatting sqref="Z8:Z19">
    <cfRule type="cellIs" dxfId="232" priority="7" operator="between">
      <formula>0.29</formula>
      <formula>0</formula>
    </cfRule>
    <cfRule type="cellIs" dxfId="231" priority="8" operator="between">
      <formula>0.49</formula>
      <formula>0.3</formula>
    </cfRule>
    <cfRule type="cellIs" dxfId="230" priority="9" operator="between">
      <formula>0.79</formula>
      <formula>0.5</formula>
    </cfRule>
    <cfRule type="cellIs" dxfId="229" priority="10" operator="between">
      <formula>1</formula>
      <formula>0.8</formula>
    </cfRule>
  </conditionalFormatting>
  <conditionalFormatting sqref="AC8:AC19">
    <cfRule type="cellIs" dxfId="228" priority="4" operator="between">
      <formula>1</formula>
      <formula>0.7</formula>
    </cfRule>
    <cfRule type="cellIs" dxfId="227" priority="5" operator="between">
      <formula>0.69</formula>
      <formula>0.31</formula>
    </cfRule>
    <cfRule type="cellIs" dxfId="226" priority="6" operator="between">
      <formula>0.3</formula>
      <formula>0</formula>
    </cfRule>
  </conditionalFormatting>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6A99F-9A2D-423A-A039-C215F5536FCF}">
  <sheetPr>
    <tabColor rgb="FF00B0F0"/>
  </sheetPr>
  <dimension ref="A1:BB34"/>
  <sheetViews>
    <sheetView topLeftCell="L1" zoomScale="82" zoomScaleNormal="82" workbookViewId="0">
      <selection activeCell="Y7" sqref="Y7"/>
    </sheetView>
  </sheetViews>
  <sheetFormatPr baseColWidth="10" defaultColWidth="17.5703125" defaultRowHeight="12.75" x14ac:dyDescent="0.2"/>
  <cols>
    <col min="1" max="1" width="12.140625" style="53" customWidth="1"/>
    <col min="2" max="2" width="12.85546875" style="53" customWidth="1"/>
    <col min="3" max="3" width="52.140625" style="53" customWidth="1"/>
    <col min="4" max="4" width="32.85546875" style="53" customWidth="1"/>
    <col min="5" max="5" width="30.7109375" style="53" customWidth="1"/>
    <col min="6" max="6" width="38.140625" style="53" customWidth="1"/>
    <col min="7" max="7" width="32.85546875" style="53" customWidth="1"/>
    <col min="8" max="8" width="13" style="53" customWidth="1"/>
    <col min="9" max="9" width="26.5703125" style="53" customWidth="1"/>
    <col min="10" max="10" width="13.7109375" style="53" customWidth="1"/>
    <col min="11" max="11" width="21.42578125" style="53" customWidth="1"/>
    <col min="12" max="12" width="20.5703125" style="53" customWidth="1"/>
    <col min="13" max="14" width="13.42578125" style="53" customWidth="1"/>
    <col min="15" max="15" width="12" style="53" customWidth="1"/>
    <col min="16" max="17" width="15" style="53" customWidth="1"/>
    <col min="18" max="18" width="11.5703125" style="53" customWidth="1"/>
    <col min="19" max="19" width="11.140625" style="53" customWidth="1"/>
    <col min="20" max="20" width="15" style="53" customWidth="1"/>
    <col min="21" max="21" width="16.5703125" style="53" customWidth="1"/>
    <col min="22" max="22" width="15.7109375" style="53" customWidth="1"/>
    <col min="23" max="23" width="16.7109375" style="53" customWidth="1"/>
    <col min="24" max="24" width="80.42578125" style="53" customWidth="1"/>
    <col min="25" max="25" width="73.140625" style="53" customWidth="1"/>
    <col min="26" max="26" width="12.28515625" style="53" customWidth="1"/>
    <col min="27" max="27" width="13.42578125" style="53" customWidth="1"/>
    <col min="28" max="28" width="14.140625" style="53" customWidth="1"/>
    <col min="29" max="29" width="12.5703125" style="53" customWidth="1"/>
    <col min="30" max="30" width="72.42578125" style="53" customWidth="1"/>
    <col min="31" max="39" width="9.140625" bestFit="1" customWidth="1"/>
    <col min="40" max="41" width="9.140625" style="181" bestFit="1" customWidth="1"/>
    <col min="42" max="42" width="28.5703125" style="181" customWidth="1"/>
    <col min="43" max="43" width="42" style="181" customWidth="1"/>
    <col min="44" max="44" width="17.5703125" style="181" customWidth="1"/>
    <col min="45" max="45" width="51.42578125" style="181" customWidth="1"/>
    <col min="46" max="46" width="8.5703125" style="181" customWidth="1"/>
    <col min="47" max="47" width="7.140625" style="181" customWidth="1"/>
    <col min="48" max="48" width="20.85546875" style="181" customWidth="1"/>
    <col min="49" max="49" width="17.5703125" style="181" customWidth="1"/>
    <col min="50" max="50" width="22.42578125" style="181" customWidth="1"/>
    <col min="51" max="54" width="17.5703125" style="181"/>
  </cols>
  <sheetData>
    <row r="1" spans="1:30" ht="108" customHeight="1" x14ac:dyDescent="0.2">
      <c r="A1" s="1464" t="s">
        <v>0</v>
      </c>
      <c r="B1" s="1464"/>
      <c r="C1" s="1464" t="s">
        <v>1</v>
      </c>
      <c r="D1" s="1464"/>
      <c r="E1" s="1464"/>
      <c r="F1" s="1464"/>
      <c r="G1" s="1464"/>
      <c r="H1" s="1464"/>
      <c r="I1" s="1464"/>
      <c r="J1" s="1464"/>
      <c r="K1" s="1464"/>
      <c r="L1" s="1464"/>
      <c r="M1" s="1464"/>
      <c r="N1" s="1464"/>
      <c r="O1" s="1464"/>
      <c r="P1" s="1464"/>
      <c r="Q1" s="1464" t="s">
        <v>2</v>
      </c>
      <c r="R1" s="1464"/>
      <c r="S1" s="1464"/>
      <c r="T1" s="1464"/>
      <c r="U1" s="1464"/>
      <c r="V1" s="1464"/>
      <c r="W1" s="1464"/>
      <c r="X1" s="1464"/>
      <c r="Y1" s="1464"/>
      <c r="Z1" s="1464" t="s">
        <v>2</v>
      </c>
      <c r="AA1" s="1464"/>
      <c r="AB1" s="1464"/>
      <c r="AC1" s="1464"/>
      <c r="AD1" s="1464"/>
    </row>
    <row r="2" spans="1:30" ht="15" x14ac:dyDescent="0.2">
      <c r="A2" s="1464" t="s">
        <v>3</v>
      </c>
      <c r="B2" s="1464"/>
      <c r="C2" s="1464" t="s">
        <v>4</v>
      </c>
      <c r="D2" s="1474"/>
      <c r="E2" s="1474"/>
      <c r="F2" s="1474"/>
      <c r="G2" s="1464" t="s">
        <v>5</v>
      </c>
      <c r="H2" s="1464"/>
      <c r="I2" s="1464" t="s">
        <v>6</v>
      </c>
      <c r="J2" s="1464"/>
      <c r="K2" s="1464"/>
      <c r="L2" s="1464"/>
      <c r="M2" s="1464"/>
      <c r="N2" s="1464"/>
      <c r="O2" s="1464"/>
      <c r="P2" s="1464"/>
      <c r="Q2" s="1464"/>
      <c r="R2" s="1464"/>
      <c r="S2" s="1464"/>
      <c r="T2" s="1464"/>
      <c r="U2" s="1464"/>
      <c r="V2" s="1464"/>
      <c r="W2" s="1464"/>
      <c r="X2" s="1464"/>
      <c r="Y2" s="1464"/>
      <c r="Z2" s="1464"/>
      <c r="AA2" s="1464"/>
      <c r="AB2" s="1464"/>
      <c r="AC2" s="1464"/>
      <c r="AD2" s="1464"/>
    </row>
    <row r="3" spans="1:30" ht="15" x14ac:dyDescent="0.2">
      <c r="A3" s="1467" t="s">
        <v>7</v>
      </c>
      <c r="B3" s="1467"/>
      <c r="C3" s="1464" t="s">
        <v>1490</v>
      </c>
      <c r="D3" s="1464"/>
      <c r="E3" s="1464"/>
      <c r="F3" s="1464"/>
      <c r="G3" s="1467" t="s">
        <v>9</v>
      </c>
      <c r="H3" s="1467"/>
      <c r="I3" s="1465">
        <v>45366</v>
      </c>
      <c r="J3" s="1464"/>
      <c r="K3" s="1464"/>
      <c r="L3" s="1464"/>
      <c r="M3" s="1464"/>
      <c r="N3" s="1464"/>
      <c r="O3" s="1467" t="s">
        <v>11</v>
      </c>
      <c r="P3" s="1467"/>
      <c r="Q3" s="1475">
        <v>46052</v>
      </c>
      <c r="R3" s="1476"/>
      <c r="S3" s="1476"/>
      <c r="T3" s="1476"/>
      <c r="U3" s="1476"/>
      <c r="V3" s="1476"/>
      <c r="W3" s="1477"/>
      <c r="X3" s="108" t="s">
        <v>12</v>
      </c>
      <c r="Y3" s="126" t="s">
        <v>1491</v>
      </c>
      <c r="Z3" s="1464"/>
      <c r="AA3" s="1464"/>
      <c r="AB3" s="1464"/>
      <c r="AC3" s="1464"/>
      <c r="AD3" s="1464"/>
    </row>
    <row r="4" spans="1:30" ht="66" customHeight="1" x14ac:dyDescent="0.2">
      <c r="A4" s="1467" t="s">
        <v>14</v>
      </c>
      <c r="B4" s="1467"/>
      <c r="C4" s="1464" t="s">
        <v>1492</v>
      </c>
      <c r="D4" s="1464"/>
      <c r="E4" s="1464"/>
      <c r="F4" s="1464"/>
      <c r="G4" s="1467" t="s">
        <v>16</v>
      </c>
      <c r="H4" s="1467"/>
      <c r="I4" s="1732">
        <v>45656</v>
      </c>
      <c r="J4" s="1732"/>
      <c r="K4" s="1732"/>
      <c r="L4" s="1732"/>
      <c r="M4" s="1732"/>
      <c r="N4" s="1732"/>
      <c r="O4" s="1467" t="s">
        <v>17</v>
      </c>
      <c r="P4" s="1467"/>
      <c r="Q4" s="1464" t="s">
        <v>18</v>
      </c>
      <c r="R4" s="1464"/>
      <c r="S4" s="1464"/>
      <c r="T4" s="1467" t="s">
        <v>19</v>
      </c>
      <c r="U4" s="1467"/>
      <c r="V4" s="1464" t="s">
        <v>1493</v>
      </c>
      <c r="W4" s="1464"/>
      <c r="X4" s="1464"/>
      <c r="Y4" s="1464"/>
      <c r="Z4" s="1464"/>
      <c r="AA4" s="1464"/>
      <c r="AB4" s="1464"/>
      <c r="AC4" s="1464"/>
      <c r="AD4" s="1464"/>
    </row>
    <row r="5" spans="1:30" ht="15" x14ac:dyDescent="0.2">
      <c r="A5" s="1672" t="s">
        <v>21</v>
      </c>
      <c r="B5" s="1673"/>
      <c r="C5" s="1672"/>
      <c r="D5" s="1672"/>
      <c r="E5" s="1672"/>
      <c r="F5" s="1672"/>
      <c r="G5" s="1672"/>
      <c r="H5" s="1672"/>
      <c r="I5" s="1672"/>
      <c r="J5" s="1672"/>
      <c r="K5" s="1672"/>
      <c r="L5" s="1672"/>
      <c r="M5" s="1672"/>
      <c r="N5" s="1672"/>
      <c r="O5" s="1674" t="s">
        <v>22</v>
      </c>
      <c r="P5" s="1675"/>
      <c r="Q5" s="1675"/>
      <c r="R5" s="1675"/>
      <c r="S5" s="1675"/>
      <c r="T5" s="1675"/>
      <c r="U5" s="1675"/>
      <c r="V5" s="1675"/>
      <c r="W5" s="1675"/>
      <c r="X5" s="1675"/>
      <c r="Y5" s="1675"/>
      <c r="Z5" s="1671" t="s">
        <v>23</v>
      </c>
      <c r="AA5" s="1671"/>
      <c r="AB5" s="1671"/>
      <c r="AC5" s="1671"/>
      <c r="AD5" s="1671"/>
    </row>
    <row r="6" spans="1:30" ht="90" x14ac:dyDescent="0.2">
      <c r="A6" s="184" t="s">
        <v>24</v>
      </c>
      <c r="B6" s="195" t="s">
        <v>25</v>
      </c>
      <c r="C6" s="187" t="s">
        <v>26</v>
      </c>
      <c r="D6" s="182" t="s">
        <v>27</v>
      </c>
      <c r="E6" s="182" t="s">
        <v>28</v>
      </c>
      <c r="F6" s="182" t="s">
        <v>29</v>
      </c>
      <c r="G6" s="182" t="s">
        <v>30</v>
      </c>
      <c r="H6" s="182" t="s">
        <v>31</v>
      </c>
      <c r="I6" s="182" t="s">
        <v>32</v>
      </c>
      <c r="J6" s="182" t="s">
        <v>33</v>
      </c>
      <c r="K6" s="182" t="s">
        <v>34</v>
      </c>
      <c r="L6" s="182" t="s">
        <v>35</v>
      </c>
      <c r="M6" s="182" t="s">
        <v>36</v>
      </c>
      <c r="N6" s="184" t="s">
        <v>37</v>
      </c>
      <c r="O6" s="186" t="s">
        <v>38</v>
      </c>
      <c r="P6" s="185" t="s">
        <v>39</v>
      </c>
      <c r="Q6" s="851" t="s">
        <v>40</v>
      </c>
      <c r="R6" s="183">
        <v>0</v>
      </c>
      <c r="S6" s="183" t="s">
        <v>42</v>
      </c>
      <c r="T6" s="183" t="s">
        <v>43</v>
      </c>
      <c r="U6" s="183" t="s">
        <v>44</v>
      </c>
      <c r="V6" s="183" t="s">
        <v>45</v>
      </c>
      <c r="W6" s="183" t="s">
        <v>46</v>
      </c>
      <c r="X6" s="183" t="s">
        <v>47</v>
      </c>
      <c r="Y6" s="183" t="s">
        <v>48</v>
      </c>
      <c r="Z6" s="191" t="s">
        <v>49</v>
      </c>
      <c r="AA6" s="191" t="s">
        <v>50</v>
      </c>
      <c r="AB6" s="191" t="s">
        <v>51</v>
      </c>
      <c r="AC6" s="191" t="s">
        <v>52</v>
      </c>
      <c r="AD6" s="191" t="s">
        <v>53</v>
      </c>
    </row>
    <row r="7" spans="1:30" ht="215.25" customHeight="1" x14ac:dyDescent="0.2">
      <c r="A7" s="1735" t="s">
        <v>344</v>
      </c>
      <c r="B7" s="1735" t="s">
        <v>55</v>
      </c>
      <c r="C7" s="1736" t="s">
        <v>1494</v>
      </c>
      <c r="D7" s="1736" t="s">
        <v>1495</v>
      </c>
      <c r="E7" s="1736" t="s">
        <v>1496</v>
      </c>
      <c r="F7" s="790" t="s">
        <v>1497</v>
      </c>
      <c r="G7" s="520" t="s">
        <v>1498</v>
      </c>
      <c r="H7" s="521">
        <v>1</v>
      </c>
      <c r="I7" s="520" t="s">
        <v>1499</v>
      </c>
      <c r="J7" s="522" t="s">
        <v>93</v>
      </c>
      <c r="K7" s="522" t="s">
        <v>463</v>
      </c>
      <c r="L7" s="522" t="s">
        <v>1500</v>
      </c>
      <c r="M7" s="523">
        <v>45366</v>
      </c>
      <c r="N7" s="523">
        <v>45952</v>
      </c>
      <c r="O7" s="430">
        <f>(N7-M7)/7</f>
        <v>83.714285714285708</v>
      </c>
      <c r="P7" s="1315">
        <v>46043</v>
      </c>
      <c r="Q7" s="1315">
        <v>46043</v>
      </c>
      <c r="R7" s="188">
        <f>(Q7-M7)/7-O7</f>
        <v>13</v>
      </c>
      <c r="S7" s="189" t="str">
        <f ca="1">IF((N7-TODAY())/7&gt;=0,"En tiempo","Alerta")</f>
        <v>Alerta</v>
      </c>
      <c r="T7" s="432">
        <v>1</v>
      </c>
      <c r="U7" s="190">
        <f>IF(T7/H7=1,1,+T7/H7)</f>
        <v>1</v>
      </c>
      <c r="V7" s="190">
        <f>IF(R7&gt;O7,0%,IF(R7&lt;=0,"100%",1-(R7/O7)))</f>
        <v>0.84470989761092152</v>
      </c>
      <c r="W7" s="211" t="str">
        <f>IF(Q7&lt;=N7,"Cumple","Incumple")</f>
        <v>Incumple</v>
      </c>
      <c r="X7" s="433" t="s">
        <v>1501</v>
      </c>
      <c r="Y7" s="433" t="s">
        <v>1502</v>
      </c>
      <c r="Z7" s="441">
        <f>(U7+V7)/2</f>
        <v>0.92235494880546076</v>
      </c>
      <c r="AA7" s="442">
        <v>0.1</v>
      </c>
      <c r="AB7" s="442">
        <v>0.1</v>
      </c>
      <c r="AC7" s="443">
        <f>AVERAGE(Z7:AB7)</f>
        <v>0.37411831626848696</v>
      </c>
      <c r="AD7" s="434" t="s">
        <v>1503</v>
      </c>
    </row>
    <row r="8" spans="1:30" ht="266.25" customHeight="1" x14ac:dyDescent="0.2">
      <c r="A8" s="1735"/>
      <c r="B8" s="1735"/>
      <c r="C8" s="1736"/>
      <c r="D8" s="1736"/>
      <c r="E8" s="1736"/>
      <c r="F8" s="1756" t="s">
        <v>1504</v>
      </c>
      <c r="G8" s="524" t="s">
        <v>1505</v>
      </c>
      <c r="H8" s="525">
        <v>1</v>
      </c>
      <c r="I8" s="524" t="s">
        <v>1506</v>
      </c>
      <c r="J8" s="526" t="s">
        <v>93</v>
      </c>
      <c r="K8" s="526" t="s">
        <v>63</v>
      </c>
      <c r="L8" s="526" t="s">
        <v>1507</v>
      </c>
      <c r="M8" s="527">
        <v>45414</v>
      </c>
      <c r="N8" s="527">
        <v>45952</v>
      </c>
      <c r="O8" s="430">
        <f>(N8-M8)/7</f>
        <v>76.857142857142861</v>
      </c>
      <c r="P8" s="1315">
        <v>46043</v>
      </c>
      <c r="Q8" s="1315">
        <v>46043</v>
      </c>
      <c r="R8" s="188">
        <f t="shared" ref="R8:R31" si="0">(Q8-M8)/7-O8</f>
        <v>13</v>
      </c>
      <c r="S8" s="189" t="str">
        <f ca="1">IF((N8-TODAY())/7&gt;=0,"En tiempo","Alerta")</f>
        <v>Alerta</v>
      </c>
      <c r="T8" s="432">
        <v>1</v>
      </c>
      <c r="U8" s="190">
        <f>IF(T8/H8=1,1,+T8/H8)</f>
        <v>1</v>
      </c>
      <c r="V8" s="190">
        <f>IF(R8&gt;O8,0%,IF(R8&lt;=0,"100%",1-(R8/O8)))</f>
        <v>0.83085501858736066</v>
      </c>
      <c r="W8" s="211" t="str">
        <f>IF(P8&lt;=N8,"Cumple","Incumple")</f>
        <v>Incumple</v>
      </c>
      <c r="X8" s="433" t="s">
        <v>3563</v>
      </c>
      <c r="Y8" s="221" t="s">
        <v>3564</v>
      </c>
      <c r="Z8" s="441">
        <f>(U8+V8)/2</f>
        <v>0.91542750929368033</v>
      </c>
      <c r="AA8" s="442">
        <v>0.6</v>
      </c>
      <c r="AB8" s="442">
        <v>0.6</v>
      </c>
      <c r="AC8" s="443">
        <f>AVERAGE(Z8:AB8)</f>
        <v>0.7051425030978935</v>
      </c>
      <c r="AD8" s="434" t="s">
        <v>1508</v>
      </c>
    </row>
    <row r="9" spans="1:30" s="181" customFormat="1" ht="243" customHeight="1" x14ac:dyDescent="0.2">
      <c r="A9" s="1735"/>
      <c r="B9" s="1735"/>
      <c r="C9" s="1736"/>
      <c r="D9" s="1736"/>
      <c r="E9" s="1736"/>
      <c r="F9" s="1757"/>
      <c r="G9" s="298" t="s">
        <v>1509</v>
      </c>
      <c r="H9" s="299">
        <v>1</v>
      </c>
      <c r="I9" s="298" t="s">
        <v>1506</v>
      </c>
      <c r="J9" s="300" t="s">
        <v>93</v>
      </c>
      <c r="K9" s="300" t="s">
        <v>63</v>
      </c>
      <c r="L9" s="300" t="s">
        <v>1510</v>
      </c>
      <c r="M9" s="301">
        <v>45481</v>
      </c>
      <c r="N9" s="527">
        <v>45952</v>
      </c>
      <c r="O9" s="430">
        <f>(N9-M9)/7</f>
        <v>67.285714285714292</v>
      </c>
      <c r="P9" s="1315">
        <v>46051</v>
      </c>
      <c r="Q9" s="1402">
        <v>45952</v>
      </c>
      <c r="R9" s="257">
        <f t="shared" si="0"/>
        <v>0</v>
      </c>
      <c r="S9" s="258" t="str">
        <f ca="1">IF((N9-TODAY())/7&gt;=0,"En tiempo","Alerta")</f>
        <v>Alerta</v>
      </c>
      <c r="T9" s="432">
        <v>0.95</v>
      </c>
      <c r="U9" s="250">
        <f>IF(T9/H9=1,1,+T9/H9)</f>
        <v>0.95</v>
      </c>
      <c r="V9" s="250" t="str">
        <f>IF(R9&gt;O9,0%,IF(R9&lt;=0,"100%",1-(R9/O9)))</f>
        <v>100%</v>
      </c>
      <c r="W9" s="259" t="str">
        <f>IF(P9&lt;=N9,"Cumple","Incumple")</f>
        <v>Incumple</v>
      </c>
      <c r="X9" s="433" t="s">
        <v>3565</v>
      </c>
      <c r="Y9" s="221" t="s">
        <v>3566</v>
      </c>
      <c r="Z9" s="441">
        <f>(U9+V9)/2</f>
        <v>0.97499999999999998</v>
      </c>
      <c r="AA9" s="442">
        <v>0.7</v>
      </c>
      <c r="AB9" s="442">
        <v>0.3</v>
      </c>
      <c r="AC9" s="443">
        <f>AVERAGE(Z9:AB9)</f>
        <v>0.65833333333333333</v>
      </c>
      <c r="AD9" s="434" t="s">
        <v>1512</v>
      </c>
    </row>
    <row r="10" spans="1:30" s="181" customFormat="1" ht="249" customHeight="1" x14ac:dyDescent="0.2">
      <c r="A10" s="1670" t="s">
        <v>344</v>
      </c>
      <c r="B10" s="1670" t="s">
        <v>55</v>
      </c>
      <c r="C10" s="1733" t="s">
        <v>1513</v>
      </c>
      <c r="D10" s="1733" t="s">
        <v>1514</v>
      </c>
      <c r="E10" s="1733" t="s">
        <v>1515</v>
      </c>
      <c r="F10" s="303" t="s">
        <v>1516</v>
      </c>
      <c r="G10" s="304" t="s">
        <v>1517</v>
      </c>
      <c r="H10" s="304">
        <v>1</v>
      </c>
      <c r="I10" s="304" t="s">
        <v>1506</v>
      </c>
      <c r="J10" s="303" t="s">
        <v>62</v>
      </c>
      <c r="K10" s="304" t="s">
        <v>63</v>
      </c>
      <c r="L10" s="304" t="s">
        <v>1518</v>
      </c>
      <c r="M10" s="305">
        <v>45385</v>
      </c>
      <c r="N10" s="523">
        <v>45412</v>
      </c>
      <c r="O10" s="430">
        <f>(N10-M10)/7</f>
        <v>3.8571428571428572</v>
      </c>
      <c r="P10" s="1315">
        <v>45693</v>
      </c>
      <c r="Q10" s="1315">
        <v>45952</v>
      </c>
      <c r="R10" s="257">
        <f t="shared" si="0"/>
        <v>77.142857142857139</v>
      </c>
      <c r="S10" s="258" t="str">
        <f ca="1">IF((N10-TODAY())/7&gt;=0,"En tiempo","Alerta")</f>
        <v>Alerta</v>
      </c>
      <c r="T10" s="432">
        <v>1</v>
      </c>
      <c r="U10" s="250">
        <f>IF(T10/H10=1,1,+T10/H10)</f>
        <v>1</v>
      </c>
      <c r="V10" s="250">
        <f>IF(R10&gt;O10,0%,IF(R10&lt;=0,"100%",1-(R10/O10)))</f>
        <v>0</v>
      </c>
      <c r="W10" s="259" t="str">
        <f>IF(Q10&lt;=N10,"Cumple","Incumple")</f>
        <v>Incumple</v>
      </c>
      <c r="X10" s="1157" t="s">
        <v>1519</v>
      </c>
      <c r="Y10" s="1158" t="s">
        <v>1520</v>
      </c>
      <c r="Z10" s="441">
        <f>(U10+V10)/2</f>
        <v>0.5</v>
      </c>
      <c r="AA10" s="442">
        <v>1</v>
      </c>
      <c r="AB10" s="442">
        <v>1</v>
      </c>
      <c r="AC10" s="443">
        <f t="shared" ref="AC10:AC14" si="1">AVERAGE(Z10:AB10)</f>
        <v>0.83333333333333337</v>
      </c>
      <c r="AD10" s="434" t="s">
        <v>1521</v>
      </c>
    </row>
    <row r="11" spans="1:30" s="181" customFormat="1" ht="279" customHeight="1" x14ac:dyDescent="0.2">
      <c r="A11" s="1670"/>
      <c r="B11" s="1670"/>
      <c r="C11" s="1733"/>
      <c r="D11" s="1733"/>
      <c r="E11" s="1733"/>
      <c r="F11" s="298" t="s">
        <v>1522</v>
      </c>
      <c r="G11" s="300" t="s">
        <v>1523</v>
      </c>
      <c r="H11" s="300">
        <v>1</v>
      </c>
      <c r="I11" s="300" t="s">
        <v>1506</v>
      </c>
      <c r="J11" s="298" t="s">
        <v>62</v>
      </c>
      <c r="K11" s="300" t="s">
        <v>63</v>
      </c>
      <c r="L11" s="300" t="s">
        <v>1518</v>
      </c>
      <c r="M11" s="301">
        <v>45414</v>
      </c>
      <c r="N11" s="527">
        <v>45442</v>
      </c>
      <c r="O11" s="430">
        <f t="shared" ref="O11:O12" si="2">(N11-M11)/7</f>
        <v>4</v>
      </c>
      <c r="P11" s="1315">
        <v>45693</v>
      </c>
      <c r="Q11" s="1315">
        <v>45434</v>
      </c>
      <c r="R11" s="257">
        <f t="shared" si="0"/>
        <v>-1.1428571428571428</v>
      </c>
      <c r="S11" s="258" t="str">
        <f t="shared" ref="S11:S12" ca="1" si="3">IF((N11-TODAY())/7&gt;=0,"En tiempo","Alerta")</f>
        <v>Alerta</v>
      </c>
      <c r="T11" s="432">
        <v>1</v>
      </c>
      <c r="U11" s="250">
        <f t="shared" ref="U11:U12" si="4">IF(T11/H11=1,1,+T11/H11)</f>
        <v>1</v>
      </c>
      <c r="V11" s="250" t="str">
        <f t="shared" ref="V11:V12" si="5">IF(R11&gt;O11,0%,IF(R11&lt;=0,"100%",1-(R11/O11)))</f>
        <v>100%</v>
      </c>
      <c r="W11" s="259" t="str">
        <f>IF(Q11&lt;=N11,"Cumple","Incumple")</f>
        <v>Cumple</v>
      </c>
      <c r="X11" s="433" t="s">
        <v>1524</v>
      </c>
      <c r="Y11" s="221" t="s">
        <v>1525</v>
      </c>
      <c r="Z11" s="441">
        <f t="shared" ref="Z11:Z12" si="6">(U11+V11)/2</f>
        <v>1</v>
      </c>
      <c r="AA11" s="442">
        <v>1</v>
      </c>
      <c r="AB11" s="442">
        <v>1</v>
      </c>
      <c r="AC11" s="443">
        <f t="shared" si="1"/>
        <v>1</v>
      </c>
      <c r="AD11" s="434" t="s">
        <v>1526</v>
      </c>
    </row>
    <row r="12" spans="1:30" s="181" customFormat="1" ht="409.5" customHeight="1" x14ac:dyDescent="0.2">
      <c r="A12" s="1670"/>
      <c r="B12" s="1670"/>
      <c r="C12" s="1733"/>
      <c r="D12" s="1733"/>
      <c r="E12" s="1733"/>
      <c r="F12" s="298" t="s">
        <v>1527</v>
      </c>
      <c r="G12" s="300" t="s">
        <v>1528</v>
      </c>
      <c r="H12" s="300">
        <v>1</v>
      </c>
      <c r="I12" s="300" t="s">
        <v>1529</v>
      </c>
      <c r="J12" s="298" t="s">
        <v>62</v>
      </c>
      <c r="K12" s="300" t="s">
        <v>63</v>
      </c>
      <c r="L12" s="300" t="s">
        <v>1530</v>
      </c>
      <c r="M12" s="301">
        <v>45414</v>
      </c>
      <c r="N12" s="527">
        <v>45952</v>
      </c>
      <c r="O12" s="430">
        <f t="shared" si="2"/>
        <v>76.857142857142861</v>
      </c>
      <c r="P12" s="1315">
        <v>46052</v>
      </c>
      <c r="Q12" s="1315">
        <v>46052</v>
      </c>
      <c r="R12" s="257">
        <f t="shared" si="0"/>
        <v>14.285714285714278</v>
      </c>
      <c r="S12" s="258" t="str">
        <f t="shared" ca="1" si="3"/>
        <v>Alerta</v>
      </c>
      <c r="T12" s="432">
        <v>0.9</v>
      </c>
      <c r="U12" s="250">
        <f t="shared" si="4"/>
        <v>0.9</v>
      </c>
      <c r="V12" s="250">
        <f t="shared" si="5"/>
        <v>0.81412639405204468</v>
      </c>
      <c r="W12" s="259" t="str">
        <f>IF(Q12&lt;=N12,"Cumple","Incumple")</f>
        <v>Incumple</v>
      </c>
      <c r="X12" s="791" t="s">
        <v>3567</v>
      </c>
      <c r="Y12" s="791" t="s">
        <v>1531</v>
      </c>
      <c r="Z12" s="441">
        <f t="shared" si="6"/>
        <v>0.85706319702602229</v>
      </c>
      <c r="AA12" s="442">
        <v>0.8</v>
      </c>
      <c r="AB12" s="442"/>
      <c r="AC12" s="443">
        <f t="shared" si="1"/>
        <v>0.82853159851301117</v>
      </c>
      <c r="AD12" s="434" t="s">
        <v>1532</v>
      </c>
    </row>
    <row r="13" spans="1:30" s="181" customFormat="1" ht="74.25" customHeight="1" x14ac:dyDescent="0.2">
      <c r="A13" s="1665"/>
      <c r="B13" s="1665"/>
      <c r="C13" s="1734"/>
      <c r="D13" s="1734"/>
      <c r="E13" s="1734"/>
      <c r="F13" s="1176" t="s">
        <v>1533</v>
      </c>
      <c r="G13" s="306" t="s">
        <v>1534</v>
      </c>
      <c r="H13" s="307">
        <v>1</v>
      </c>
      <c r="I13" s="300" t="s">
        <v>1535</v>
      </c>
      <c r="J13" s="298" t="s">
        <v>62</v>
      </c>
      <c r="K13" s="300" t="s">
        <v>63</v>
      </c>
      <c r="L13" s="300" t="s">
        <v>1536</v>
      </c>
      <c r="M13" s="301">
        <v>45481</v>
      </c>
      <c r="N13" s="527">
        <v>45952</v>
      </c>
      <c r="O13" s="430">
        <f t="shared" ref="O13:O20" si="7">(N13-M13)/7</f>
        <v>67.285714285714292</v>
      </c>
      <c r="P13" s="1315">
        <v>46052</v>
      </c>
      <c r="Q13" s="1315">
        <v>46052</v>
      </c>
      <c r="R13" s="257">
        <f t="shared" si="0"/>
        <v>14.285714285714278</v>
      </c>
      <c r="S13" s="258" t="str">
        <f t="shared" ref="S13:S20" ca="1" si="8">IF((N13-TODAY())/7&gt;=0,"En tiempo","Alerta")</f>
        <v>Alerta</v>
      </c>
      <c r="T13" s="432">
        <v>0</v>
      </c>
      <c r="U13" s="250">
        <f t="shared" ref="U13:U20" si="9">IF(T13/H13=1,1,+T13/H13)</f>
        <v>0</v>
      </c>
      <c r="V13" s="250">
        <f t="shared" ref="V13:V20" si="10">IF(R13&gt;O13,0%,IF(R13&lt;=0,"100%",1-(R13/O13)))</f>
        <v>0.7876857749469216</v>
      </c>
      <c r="W13" s="259" t="str">
        <f>IF(P13&lt;=N13,"Cumple","Incumple")</f>
        <v>Incumple</v>
      </c>
      <c r="X13" s="433" t="s">
        <v>1537</v>
      </c>
      <c r="Y13" s="221" t="s">
        <v>1538</v>
      </c>
      <c r="Z13" s="441">
        <f>(U13+V13)/2</f>
        <v>0.3938428874734608</v>
      </c>
      <c r="AA13" s="442"/>
      <c r="AB13" s="442"/>
      <c r="AC13" s="443"/>
      <c r="AD13" s="434" t="s">
        <v>1539</v>
      </c>
    </row>
    <row r="14" spans="1:30" s="181" customFormat="1" ht="210.75" customHeight="1" x14ac:dyDescent="0.2">
      <c r="A14" s="308" t="s">
        <v>344</v>
      </c>
      <c r="B14" s="308" t="s">
        <v>55</v>
      </c>
      <c r="C14" s="309" t="s">
        <v>1540</v>
      </c>
      <c r="D14" s="310" t="s">
        <v>1541</v>
      </c>
      <c r="E14" s="1758" t="s">
        <v>1542</v>
      </c>
      <c r="F14" s="303" t="s">
        <v>1543</v>
      </c>
      <c r="G14" s="304" t="s">
        <v>1544</v>
      </c>
      <c r="H14" s="311">
        <v>1</v>
      </c>
      <c r="I14" s="304" t="s">
        <v>1545</v>
      </c>
      <c r="J14" s="304" t="s">
        <v>93</v>
      </c>
      <c r="K14" s="304" t="s">
        <v>63</v>
      </c>
      <c r="L14" s="304" t="s">
        <v>1546</v>
      </c>
      <c r="M14" s="305">
        <v>45366</v>
      </c>
      <c r="N14" s="523">
        <v>45373</v>
      </c>
      <c r="O14" s="430">
        <f t="shared" si="7"/>
        <v>1</v>
      </c>
      <c r="P14" s="1315">
        <v>45693</v>
      </c>
      <c r="Q14" s="1315">
        <v>45386</v>
      </c>
      <c r="R14" s="257">
        <f t="shared" si="0"/>
        <v>1.8571428571428572</v>
      </c>
      <c r="S14" s="258" t="str">
        <f t="shared" ca="1" si="8"/>
        <v>Alerta</v>
      </c>
      <c r="T14" s="432">
        <v>1</v>
      </c>
      <c r="U14" s="250">
        <f t="shared" si="9"/>
        <v>1</v>
      </c>
      <c r="V14" s="250">
        <f t="shared" si="10"/>
        <v>0</v>
      </c>
      <c r="W14" s="259" t="str">
        <f>IF(Q14&lt;=N14,"Cumple","Incumple")</f>
        <v>Incumple</v>
      </c>
      <c r="X14" s="433" t="s">
        <v>1547</v>
      </c>
      <c r="Y14" s="221" t="s">
        <v>1548</v>
      </c>
      <c r="Z14" s="441">
        <f t="shared" ref="Z14:Z20" si="11">(U14+V14)/2</f>
        <v>0.5</v>
      </c>
      <c r="AA14" s="442">
        <v>1</v>
      </c>
      <c r="AB14" s="442">
        <v>1</v>
      </c>
      <c r="AC14" s="443">
        <f t="shared" si="1"/>
        <v>0.83333333333333337</v>
      </c>
      <c r="AD14" s="434" t="s">
        <v>1549</v>
      </c>
    </row>
    <row r="15" spans="1:30" s="181" customFormat="1" ht="255" customHeight="1" x14ac:dyDescent="0.2">
      <c r="A15" s="308" t="s">
        <v>344</v>
      </c>
      <c r="B15" s="308" t="s">
        <v>55</v>
      </c>
      <c r="C15" s="303" t="s">
        <v>1550</v>
      </c>
      <c r="D15" s="304" t="s">
        <v>1551</v>
      </c>
      <c r="E15" s="1759"/>
      <c r="F15" s="298" t="s">
        <v>1552</v>
      </c>
      <c r="G15" s="300" t="s">
        <v>1553</v>
      </c>
      <c r="H15" s="312">
        <v>1</v>
      </c>
      <c r="I15" s="300" t="s">
        <v>1554</v>
      </c>
      <c r="J15" s="300" t="s">
        <v>93</v>
      </c>
      <c r="K15" s="300" t="s">
        <v>63</v>
      </c>
      <c r="L15" s="300" t="s">
        <v>1530</v>
      </c>
      <c r="M15" s="305">
        <v>45366</v>
      </c>
      <c r="N15" s="527">
        <v>45952</v>
      </c>
      <c r="O15" s="430">
        <f t="shared" si="7"/>
        <v>83.714285714285708</v>
      </c>
      <c r="P15" s="1315">
        <v>46052</v>
      </c>
      <c r="Q15" s="1315">
        <v>46052</v>
      </c>
      <c r="R15" s="257">
        <f>(Q15-M15)/7-O15</f>
        <v>14.285714285714292</v>
      </c>
      <c r="S15" s="258" t="str">
        <f t="shared" ca="1" si="8"/>
        <v>Alerta</v>
      </c>
      <c r="T15" s="432">
        <v>0.7</v>
      </c>
      <c r="U15" s="250">
        <f t="shared" si="9"/>
        <v>0.7</v>
      </c>
      <c r="V15" s="250">
        <f t="shared" si="10"/>
        <v>0.82935153583617738</v>
      </c>
      <c r="W15" s="259" t="str">
        <f>IF(P15&lt;=N15,"Cumple","Incumple")</f>
        <v>Incumple</v>
      </c>
      <c r="X15" s="433" t="s">
        <v>3568</v>
      </c>
      <c r="Y15" s="221" t="s">
        <v>3569</v>
      </c>
      <c r="Z15" s="441">
        <f t="shared" si="11"/>
        <v>0.76467576791808867</v>
      </c>
      <c r="AA15" s="442"/>
      <c r="AB15" s="442"/>
      <c r="AC15" s="443">
        <f>AVERAGE(Z15:AB15)</f>
        <v>0.76467576791808867</v>
      </c>
      <c r="AD15" s="434" t="s">
        <v>1555</v>
      </c>
    </row>
    <row r="16" spans="1:30" s="181" customFormat="1" ht="286.5" customHeight="1" x14ac:dyDescent="0.2">
      <c r="A16" s="308" t="s">
        <v>344</v>
      </c>
      <c r="B16" s="308" t="s">
        <v>55</v>
      </c>
      <c r="C16" s="298" t="s">
        <v>1556</v>
      </c>
      <c r="D16" s="300" t="s">
        <v>1557</v>
      </c>
      <c r="E16" s="1759"/>
      <c r="F16" s="298" t="s">
        <v>1558</v>
      </c>
      <c r="G16" s="300" t="s">
        <v>1559</v>
      </c>
      <c r="H16" s="312">
        <v>1</v>
      </c>
      <c r="I16" s="300" t="s">
        <v>1292</v>
      </c>
      <c r="J16" s="300" t="s">
        <v>93</v>
      </c>
      <c r="K16" s="300" t="s">
        <v>63</v>
      </c>
      <c r="L16" s="300" t="s">
        <v>1560</v>
      </c>
      <c r="M16" s="305">
        <v>45366</v>
      </c>
      <c r="N16" s="527">
        <v>45952</v>
      </c>
      <c r="O16" s="430">
        <f t="shared" si="7"/>
        <v>83.714285714285708</v>
      </c>
      <c r="P16" s="1315">
        <v>46052</v>
      </c>
      <c r="Q16" s="1315">
        <v>45952</v>
      </c>
      <c r="R16" s="257">
        <f>(Q16-M16)/7-O16</f>
        <v>0</v>
      </c>
      <c r="S16" s="258" t="str">
        <f t="shared" ca="1" si="8"/>
        <v>Alerta</v>
      </c>
      <c r="T16" s="1165">
        <v>0.9</v>
      </c>
      <c r="U16" s="250">
        <f t="shared" si="9"/>
        <v>0.9</v>
      </c>
      <c r="V16" s="250" t="str">
        <f t="shared" si="10"/>
        <v>100%</v>
      </c>
      <c r="W16" s="259" t="str">
        <f>IF(P16&lt;=N16,"Cumple","Incumple")</f>
        <v>Incumple</v>
      </c>
      <c r="X16" s="792" t="s">
        <v>3570</v>
      </c>
      <c r="Y16" s="433" t="s">
        <v>3571</v>
      </c>
      <c r="Z16" s="441">
        <f t="shared" si="11"/>
        <v>0.95</v>
      </c>
      <c r="AA16" s="442">
        <v>0.85</v>
      </c>
      <c r="AB16" s="442"/>
      <c r="AC16" s="443">
        <f>AVERAGE(Z16:AB16)</f>
        <v>0.89999999999999991</v>
      </c>
      <c r="AD16" s="434" t="s">
        <v>3572</v>
      </c>
    </row>
    <row r="17" spans="1:31" s="181" customFormat="1" ht="101.25" customHeight="1" x14ac:dyDescent="0.2">
      <c r="A17" s="308" t="s">
        <v>344</v>
      </c>
      <c r="B17" s="308" t="s">
        <v>55</v>
      </c>
      <c r="C17" s="313" t="s">
        <v>1561</v>
      </c>
      <c r="D17" s="314" t="s">
        <v>1562</v>
      </c>
      <c r="E17" s="1759"/>
      <c r="F17" s="298" t="s">
        <v>1563</v>
      </c>
      <c r="G17" s="300" t="s">
        <v>1564</v>
      </c>
      <c r="H17" s="312">
        <v>1</v>
      </c>
      <c r="I17" s="300" t="s">
        <v>1506</v>
      </c>
      <c r="J17" s="300" t="s">
        <v>62</v>
      </c>
      <c r="K17" s="300" t="s">
        <v>63</v>
      </c>
      <c r="L17" s="300" t="s">
        <v>1565</v>
      </c>
      <c r="M17" s="301">
        <v>45481</v>
      </c>
      <c r="N17" s="527">
        <v>45952</v>
      </c>
      <c r="O17" s="430">
        <f t="shared" si="7"/>
        <v>67.285714285714292</v>
      </c>
      <c r="P17" s="1315">
        <v>46052</v>
      </c>
      <c r="Q17" s="1315">
        <v>46052</v>
      </c>
      <c r="R17" s="257">
        <f>(Q17-M17)/7-O17</f>
        <v>14.285714285714278</v>
      </c>
      <c r="S17" s="258" t="str">
        <f t="shared" ca="1" si="8"/>
        <v>Alerta</v>
      </c>
      <c r="T17" s="432">
        <v>0</v>
      </c>
      <c r="U17" s="250">
        <f t="shared" si="9"/>
        <v>0</v>
      </c>
      <c r="V17" s="250">
        <f t="shared" si="10"/>
        <v>0.7876857749469216</v>
      </c>
      <c r="W17" s="259" t="str">
        <f>IF(P17&lt;=N17,"Cumple","Incumple")</f>
        <v>Incumple</v>
      </c>
      <c r="X17" s="433" t="s">
        <v>3573</v>
      </c>
      <c r="Y17" s="221" t="s">
        <v>3574</v>
      </c>
      <c r="Z17" s="441">
        <f t="shared" si="11"/>
        <v>0.3938428874734608</v>
      </c>
      <c r="AA17" s="442"/>
      <c r="AB17" s="442"/>
      <c r="AC17" s="443"/>
      <c r="AD17" s="434" t="s">
        <v>1566</v>
      </c>
      <c r="AE17" s="503"/>
    </row>
    <row r="18" spans="1:31" s="181" customFormat="1" ht="137.25" customHeight="1" x14ac:dyDescent="0.2">
      <c r="A18" s="308" t="s">
        <v>344</v>
      </c>
      <c r="B18" s="308" t="s">
        <v>55</v>
      </c>
      <c r="C18" s="309" t="s">
        <v>1567</v>
      </c>
      <c r="D18" s="315" t="s">
        <v>1568</v>
      </c>
      <c r="E18" s="1738" t="s">
        <v>1542</v>
      </c>
      <c r="F18" s="309" t="s">
        <v>1569</v>
      </c>
      <c r="G18" s="310" t="s">
        <v>1570</v>
      </c>
      <c r="H18" s="316">
        <v>1</v>
      </c>
      <c r="I18" s="310" t="s">
        <v>1571</v>
      </c>
      <c r="J18" s="310" t="s">
        <v>62</v>
      </c>
      <c r="K18" s="310" t="s">
        <v>63</v>
      </c>
      <c r="L18" s="310" t="s">
        <v>1572</v>
      </c>
      <c r="M18" s="305">
        <v>45366</v>
      </c>
      <c r="N18" s="523">
        <v>45380</v>
      </c>
      <c r="O18" s="430">
        <f t="shared" si="7"/>
        <v>2</v>
      </c>
      <c r="P18" s="1315">
        <v>45502</v>
      </c>
      <c r="Q18" s="1315">
        <v>45386</v>
      </c>
      <c r="R18" s="257">
        <f>(Q18-M18)/7-O18</f>
        <v>0.85714285714285721</v>
      </c>
      <c r="S18" s="258" t="str">
        <f t="shared" ca="1" si="8"/>
        <v>Alerta</v>
      </c>
      <c r="T18" s="432">
        <v>1</v>
      </c>
      <c r="U18" s="250">
        <f t="shared" si="9"/>
        <v>1</v>
      </c>
      <c r="V18" s="250">
        <f t="shared" si="10"/>
        <v>0.5714285714285714</v>
      </c>
      <c r="W18" s="259" t="str">
        <f>IF(Q18&lt;=N18,"Cumple","Incumple")</f>
        <v>Incumple</v>
      </c>
      <c r="X18" s="433" t="s">
        <v>1573</v>
      </c>
      <c r="Y18" s="221" t="s">
        <v>1574</v>
      </c>
      <c r="Z18" s="441">
        <f t="shared" si="11"/>
        <v>0.7857142857142857</v>
      </c>
      <c r="AA18" s="442">
        <v>1</v>
      </c>
      <c r="AB18" s="442">
        <v>1</v>
      </c>
      <c r="AC18" s="443">
        <f t="shared" ref="AC18:AC33" si="12">AVERAGE(Z18:AB18)</f>
        <v>0.92857142857142849</v>
      </c>
      <c r="AD18" s="434" t="s">
        <v>3575</v>
      </c>
      <c r="AE18" s="503"/>
    </row>
    <row r="19" spans="1:31" s="181" customFormat="1" ht="180.75" customHeight="1" x14ac:dyDescent="0.2">
      <c r="A19" s="1664" t="s">
        <v>344</v>
      </c>
      <c r="B19" s="1664" t="s">
        <v>55</v>
      </c>
      <c r="C19" s="303" t="s">
        <v>1575</v>
      </c>
      <c r="D19" s="317" t="s">
        <v>1568</v>
      </c>
      <c r="E19" s="1738"/>
      <c r="F19" s="309" t="s">
        <v>1576</v>
      </c>
      <c r="G19" s="310" t="s">
        <v>1577</v>
      </c>
      <c r="H19" s="316">
        <v>1</v>
      </c>
      <c r="I19" s="310" t="s">
        <v>1571</v>
      </c>
      <c r="J19" s="310" t="s">
        <v>62</v>
      </c>
      <c r="K19" s="310" t="s">
        <v>63</v>
      </c>
      <c r="L19" s="310" t="s">
        <v>1578</v>
      </c>
      <c r="M19" s="305">
        <v>45366</v>
      </c>
      <c r="N19" s="523">
        <v>45380</v>
      </c>
      <c r="O19" s="430">
        <f t="shared" si="7"/>
        <v>2</v>
      </c>
      <c r="P19" s="1315">
        <v>46052</v>
      </c>
      <c r="Q19" s="1315">
        <v>45450</v>
      </c>
      <c r="R19" s="257">
        <f t="shared" si="0"/>
        <v>10</v>
      </c>
      <c r="S19" s="258" t="str">
        <f t="shared" ca="1" si="8"/>
        <v>Alerta</v>
      </c>
      <c r="T19" s="432">
        <v>1</v>
      </c>
      <c r="U19" s="250">
        <f t="shared" si="9"/>
        <v>1</v>
      </c>
      <c r="V19" s="250">
        <f t="shared" si="10"/>
        <v>0</v>
      </c>
      <c r="W19" s="259" t="str">
        <f>IF(Q19&lt;=N19,"Cumple","Incumple")</f>
        <v>Incumple</v>
      </c>
      <c r="X19" s="433" t="s">
        <v>1579</v>
      </c>
      <c r="Y19" s="221" t="s">
        <v>1580</v>
      </c>
      <c r="Z19" s="441">
        <f t="shared" si="11"/>
        <v>0.5</v>
      </c>
      <c r="AA19" s="442">
        <v>1</v>
      </c>
      <c r="AB19" s="442">
        <v>1</v>
      </c>
      <c r="AC19" s="1159">
        <f>AVERAGE(Z19:AB19)</f>
        <v>0.83333333333333337</v>
      </c>
      <c r="AD19" s="434" t="s">
        <v>1581</v>
      </c>
      <c r="AE19" s="503"/>
    </row>
    <row r="20" spans="1:31" s="181" customFormat="1" ht="114" customHeight="1" x14ac:dyDescent="0.2">
      <c r="A20" s="1665"/>
      <c r="B20" s="1665"/>
      <c r="C20" s="313" t="s">
        <v>1582</v>
      </c>
      <c r="D20" s="318" t="s">
        <v>1568</v>
      </c>
      <c r="E20" s="1738"/>
      <c r="F20" s="1741" t="s">
        <v>1583</v>
      </c>
      <c r="G20" s="1741" t="s">
        <v>1544</v>
      </c>
      <c r="H20" s="1768">
        <v>1</v>
      </c>
      <c r="I20" s="1765" t="s">
        <v>1571</v>
      </c>
      <c r="J20" s="1765" t="s">
        <v>62</v>
      </c>
      <c r="K20" s="1765" t="s">
        <v>63</v>
      </c>
      <c r="L20" s="1764" t="s">
        <v>1584</v>
      </c>
      <c r="M20" s="1760">
        <v>45366</v>
      </c>
      <c r="N20" s="1762">
        <v>45807</v>
      </c>
      <c r="O20" s="1788">
        <f t="shared" si="7"/>
        <v>63</v>
      </c>
      <c r="P20" s="1745">
        <v>46052</v>
      </c>
      <c r="Q20" s="1745">
        <v>46052</v>
      </c>
      <c r="R20" s="1739">
        <f t="shared" si="0"/>
        <v>35</v>
      </c>
      <c r="S20" s="1786" t="str">
        <f t="shared" ca="1" si="8"/>
        <v>Alerta</v>
      </c>
      <c r="T20" s="1790">
        <v>0.95</v>
      </c>
      <c r="U20" s="1778">
        <f t="shared" si="9"/>
        <v>0.95</v>
      </c>
      <c r="V20" s="1778">
        <f t="shared" si="10"/>
        <v>0.44444444444444442</v>
      </c>
      <c r="W20" s="1780" t="str">
        <f>IF(P20&lt;=N20,"Cumple","Incumple")</f>
        <v>Incumple</v>
      </c>
      <c r="X20" s="1782" t="s">
        <v>1585</v>
      </c>
      <c r="Y20" s="1766" t="s">
        <v>1586</v>
      </c>
      <c r="Z20" s="1784">
        <f t="shared" si="11"/>
        <v>0.69722222222222219</v>
      </c>
      <c r="AA20" s="1771">
        <v>1</v>
      </c>
      <c r="AB20" s="1773">
        <v>1</v>
      </c>
      <c r="AC20" s="1775">
        <f t="shared" si="12"/>
        <v>0.89907407407407403</v>
      </c>
      <c r="AD20" s="1776" t="s">
        <v>1587</v>
      </c>
      <c r="AE20" s="503"/>
    </row>
    <row r="21" spans="1:31" s="181" customFormat="1" ht="129.75" customHeight="1" x14ac:dyDescent="0.2">
      <c r="A21" s="308" t="s">
        <v>344</v>
      </c>
      <c r="B21" s="320" t="s">
        <v>55</v>
      </c>
      <c r="C21" s="319" t="s">
        <v>1588</v>
      </c>
      <c r="D21" s="321" t="s">
        <v>1568</v>
      </c>
      <c r="E21" s="1738"/>
      <c r="F21" s="1770"/>
      <c r="G21" s="1770"/>
      <c r="H21" s="1769"/>
      <c r="I21" s="1765"/>
      <c r="J21" s="1765"/>
      <c r="K21" s="1765"/>
      <c r="L21" s="1764"/>
      <c r="M21" s="1761"/>
      <c r="N21" s="1763"/>
      <c r="O21" s="1789"/>
      <c r="P21" s="1746"/>
      <c r="Q21" s="1746"/>
      <c r="R21" s="1740"/>
      <c r="S21" s="1787"/>
      <c r="T21" s="1791"/>
      <c r="U21" s="1779"/>
      <c r="V21" s="1779"/>
      <c r="W21" s="1781"/>
      <c r="X21" s="1783"/>
      <c r="Y21" s="1767"/>
      <c r="Z21" s="1785"/>
      <c r="AA21" s="1772"/>
      <c r="AB21" s="1774"/>
      <c r="AC21" s="1775"/>
      <c r="AD21" s="1777"/>
      <c r="AE21" s="503"/>
    </row>
    <row r="22" spans="1:31" s="181" customFormat="1" ht="371.25" customHeight="1" x14ac:dyDescent="0.2">
      <c r="A22" s="1664" t="s">
        <v>344</v>
      </c>
      <c r="B22" s="1747" t="s">
        <v>55</v>
      </c>
      <c r="C22" s="1752" t="s">
        <v>1589</v>
      </c>
      <c r="D22" s="1752" t="s">
        <v>1590</v>
      </c>
      <c r="E22" s="1752" t="s">
        <v>1591</v>
      </c>
      <c r="F22" s="303" t="s">
        <v>1592</v>
      </c>
      <c r="G22" s="304" t="s">
        <v>1593</v>
      </c>
      <c r="H22" s="311">
        <v>1</v>
      </c>
      <c r="I22" s="304" t="s">
        <v>1594</v>
      </c>
      <c r="J22" s="304" t="s">
        <v>93</v>
      </c>
      <c r="K22" s="304" t="s">
        <v>63</v>
      </c>
      <c r="L22" s="304" t="s">
        <v>1500</v>
      </c>
      <c r="M22" s="305">
        <v>45366</v>
      </c>
      <c r="N22" s="523">
        <v>45952</v>
      </c>
      <c r="O22" s="430">
        <f>(N22-M22)/7</f>
        <v>83.714285714285708</v>
      </c>
      <c r="P22" s="1315">
        <v>46052</v>
      </c>
      <c r="Q22" s="1315">
        <v>45952</v>
      </c>
      <c r="R22" s="257">
        <f>(Q22-M22)/7-O22</f>
        <v>0</v>
      </c>
      <c r="S22" s="258" t="str">
        <f ca="1">IF((N22-TODAY())/7&gt;=0,"En tiempo","Alerta")</f>
        <v>Alerta</v>
      </c>
      <c r="T22" s="432">
        <v>1</v>
      </c>
      <c r="U22" s="250">
        <f>IF(T22/H22=1,1,+T22/H22)</f>
        <v>1</v>
      </c>
      <c r="V22" s="250" t="str">
        <f>IF(R22&gt;O22,0%,IF(R22&lt;=0,"100%",1-(R22/O22)))</f>
        <v>100%</v>
      </c>
      <c r="W22" s="259" t="str">
        <f>IF(P22&lt;=N22,"Cumple","Incumple")</f>
        <v>Incumple</v>
      </c>
      <c r="X22" s="433" t="s">
        <v>1595</v>
      </c>
      <c r="Y22" s="221" t="s">
        <v>1596</v>
      </c>
      <c r="Z22" s="441">
        <f>(U22+V22)/2</f>
        <v>1</v>
      </c>
      <c r="AA22" s="442">
        <v>0.9</v>
      </c>
      <c r="AB22" s="1161">
        <v>0.9</v>
      </c>
      <c r="AC22" s="1209">
        <f>AVERAGE(Z22:AB22)</f>
        <v>0.93333333333333324</v>
      </c>
      <c r="AD22" s="1211" t="s">
        <v>1597</v>
      </c>
      <c r="AE22" s="503"/>
    </row>
    <row r="23" spans="1:31" s="181" customFormat="1" ht="232.5" customHeight="1" x14ac:dyDescent="0.2">
      <c r="A23" s="1670"/>
      <c r="B23" s="1748"/>
      <c r="C23" s="1753"/>
      <c r="D23" s="1753"/>
      <c r="E23" s="1753"/>
      <c r="F23" s="298" t="s">
        <v>1598</v>
      </c>
      <c r="G23" s="300" t="s">
        <v>1599</v>
      </c>
      <c r="H23" s="312">
        <v>1</v>
      </c>
      <c r="I23" s="300" t="s">
        <v>1600</v>
      </c>
      <c r="J23" s="300" t="s">
        <v>93</v>
      </c>
      <c r="K23" s="300" t="s">
        <v>63</v>
      </c>
      <c r="L23" s="300" t="s">
        <v>1584</v>
      </c>
      <c r="M23" s="305">
        <v>45366</v>
      </c>
      <c r="N23" s="523">
        <v>45952</v>
      </c>
      <c r="O23" s="430">
        <f>(N23-M23)/7</f>
        <v>83.714285714285708</v>
      </c>
      <c r="P23" s="1315">
        <v>46052</v>
      </c>
      <c r="Q23" s="1315">
        <v>45952</v>
      </c>
      <c r="R23" s="257">
        <f>(Q23-M23)/7-O23</f>
        <v>0</v>
      </c>
      <c r="S23" s="258" t="str">
        <f ca="1">IF((N23-TODAY())/7&gt;=0,"En tiempo","Alerta")</f>
        <v>Alerta</v>
      </c>
      <c r="T23" s="432">
        <v>1</v>
      </c>
      <c r="U23" s="250">
        <f>IF(T23/H23=1,1,+T23/H23)</f>
        <v>1</v>
      </c>
      <c r="V23" s="250" t="str">
        <f>IF(R23&gt;O23,0%,IF(R23&lt;=0,"100%",1-(R23/O23)))</f>
        <v>100%</v>
      </c>
      <c r="W23" s="259" t="str">
        <f>IF(P23&lt;=N23,"Cumple","Incumple")</f>
        <v>Incumple</v>
      </c>
      <c r="X23" s="433" t="s">
        <v>1601</v>
      </c>
      <c r="Y23" s="221" t="s">
        <v>1602</v>
      </c>
      <c r="Z23" s="441">
        <f>(U23+V23)/2</f>
        <v>1</v>
      </c>
      <c r="AA23" s="442">
        <v>0.9</v>
      </c>
      <c r="AB23" s="442">
        <v>0.9</v>
      </c>
      <c r="AC23" s="1209">
        <f>AVERAGE(Z23:AB23)</f>
        <v>0.93333333333333324</v>
      </c>
      <c r="AD23" s="434" t="s">
        <v>1603</v>
      </c>
      <c r="AE23" s="503"/>
    </row>
    <row r="24" spans="1:31" s="181" customFormat="1" ht="212.25" customHeight="1" x14ac:dyDescent="0.2">
      <c r="A24" s="1665"/>
      <c r="B24" s="1749"/>
      <c r="C24" s="1754"/>
      <c r="D24" s="1754"/>
      <c r="E24" s="1754"/>
      <c r="F24" s="298" t="s">
        <v>1604</v>
      </c>
      <c r="G24" s="300" t="s">
        <v>197</v>
      </c>
      <c r="H24" s="312">
        <v>1</v>
      </c>
      <c r="I24" s="300" t="s">
        <v>1605</v>
      </c>
      <c r="J24" s="300" t="s">
        <v>93</v>
      </c>
      <c r="K24" s="300" t="s">
        <v>463</v>
      </c>
      <c r="L24" s="300" t="s">
        <v>1606</v>
      </c>
      <c r="M24" s="305">
        <v>45366</v>
      </c>
      <c r="N24" s="523">
        <v>45952</v>
      </c>
      <c r="O24" s="430">
        <f>(N24-M24)/7</f>
        <v>83.714285714285708</v>
      </c>
      <c r="P24" s="1315">
        <v>46052</v>
      </c>
      <c r="Q24" s="1315">
        <v>46042</v>
      </c>
      <c r="R24" s="257">
        <f>(Q24-M24)/7-O24</f>
        <v>12.857142857142861</v>
      </c>
      <c r="S24" s="258" t="str">
        <f ca="1">IF((N24-TODAY())/7&gt;=0,"En tiempo","Alerta")</f>
        <v>Alerta</v>
      </c>
      <c r="T24" s="432">
        <v>1</v>
      </c>
      <c r="U24" s="250">
        <f>IF(T24/H24=1,1,+T24/H24)</f>
        <v>1</v>
      </c>
      <c r="V24" s="250">
        <f>IF(R24&gt;O24,0%,IF(R24&lt;=0,"100%",1-(R24/O24)))</f>
        <v>0.84641638225255966</v>
      </c>
      <c r="W24" s="259" t="str">
        <f>IF(P24&lt;=N24,"Cumple","Incumple")</f>
        <v>Incumple</v>
      </c>
      <c r="X24" s="792" t="s">
        <v>1607</v>
      </c>
      <c r="Y24" s="791" t="s">
        <v>1608</v>
      </c>
      <c r="Z24" s="441">
        <f>(U24+V24)/2</f>
        <v>0.92320819112627983</v>
      </c>
      <c r="AA24" s="442">
        <v>1</v>
      </c>
      <c r="AB24" s="442">
        <v>0.9</v>
      </c>
      <c r="AC24" s="1159">
        <f t="shared" si="12"/>
        <v>0.94106939704209325</v>
      </c>
      <c r="AD24" s="434" t="s">
        <v>1609</v>
      </c>
      <c r="AE24" s="503"/>
    </row>
    <row r="25" spans="1:31" s="181" customFormat="1" ht="257.25" customHeight="1" x14ac:dyDescent="0.2">
      <c r="A25" s="302" t="s">
        <v>344</v>
      </c>
      <c r="B25" s="302" t="s">
        <v>55</v>
      </c>
      <c r="C25" s="309" t="s">
        <v>1610</v>
      </c>
      <c r="D25" s="309" t="s">
        <v>1611</v>
      </c>
      <c r="E25" s="309" t="s">
        <v>1612</v>
      </c>
      <c r="F25" s="309" t="s">
        <v>1613</v>
      </c>
      <c r="G25" s="300" t="s">
        <v>1614</v>
      </c>
      <c r="H25" s="312">
        <v>1</v>
      </c>
      <c r="I25" s="300" t="s">
        <v>1615</v>
      </c>
      <c r="J25" s="300" t="s">
        <v>62</v>
      </c>
      <c r="K25" s="300" t="s">
        <v>63</v>
      </c>
      <c r="L25" s="300" t="s">
        <v>1616</v>
      </c>
      <c r="M25" s="305">
        <v>45366</v>
      </c>
      <c r="N25" s="523">
        <v>45952</v>
      </c>
      <c r="O25" s="430">
        <f>(N25-M25)/7</f>
        <v>83.714285714285708</v>
      </c>
      <c r="P25" s="1315">
        <v>46052</v>
      </c>
      <c r="Q25" s="1315">
        <v>46043</v>
      </c>
      <c r="R25" s="257">
        <f>(Q25-M25)/7-O25</f>
        <v>13</v>
      </c>
      <c r="S25" s="258" t="str">
        <f ca="1">IF((N25-TODAY())/7&gt;=0,"En tiempo","Alerta")</f>
        <v>Alerta</v>
      </c>
      <c r="T25" s="432">
        <v>1</v>
      </c>
      <c r="U25" s="250">
        <f>IF(T25/H25=1,1,+T25/H25)</f>
        <v>1</v>
      </c>
      <c r="V25" s="250">
        <f>IF(R25&gt;O25,0%,IF(R25&lt;=0,"100%",1-(R25/O25)))</f>
        <v>0.84470989761092152</v>
      </c>
      <c r="W25" s="259" t="str">
        <f>IF(P25&lt;=N25,"Cumple","Incumple")</f>
        <v>Incumple</v>
      </c>
      <c r="X25" s="792" t="s">
        <v>3576</v>
      </c>
      <c r="Y25" s="791" t="s">
        <v>3577</v>
      </c>
      <c r="Z25" s="441">
        <f>(U25+V25)/2</f>
        <v>0.92235494880546076</v>
      </c>
      <c r="AA25" s="442">
        <v>0.9</v>
      </c>
      <c r="AB25" s="1161">
        <v>0.9</v>
      </c>
      <c r="AC25" s="1159">
        <f t="shared" si="12"/>
        <v>0.90745164960182023</v>
      </c>
      <c r="AD25" s="1162" t="s">
        <v>1618</v>
      </c>
      <c r="AE25" s="503"/>
    </row>
    <row r="26" spans="1:31" s="181" customFormat="1" ht="408.75" customHeight="1" x14ac:dyDescent="0.2">
      <c r="A26" s="1664" t="s">
        <v>344</v>
      </c>
      <c r="B26" s="1750" t="s">
        <v>55</v>
      </c>
      <c r="C26" s="1738" t="s">
        <v>1619</v>
      </c>
      <c r="D26" s="1738" t="s">
        <v>1620</v>
      </c>
      <c r="E26" s="1738" t="s">
        <v>1621</v>
      </c>
      <c r="F26" s="303" t="s">
        <v>1622</v>
      </c>
      <c r="G26" s="304" t="s">
        <v>1623</v>
      </c>
      <c r="H26" s="304">
        <v>1</v>
      </c>
      <c r="I26" s="304" t="s">
        <v>1624</v>
      </c>
      <c r="J26" s="304" t="s">
        <v>62</v>
      </c>
      <c r="K26" s="304" t="s">
        <v>463</v>
      </c>
      <c r="L26" s="304" t="s">
        <v>1625</v>
      </c>
      <c r="M26" s="305">
        <v>45366</v>
      </c>
      <c r="N26" s="523">
        <v>45952</v>
      </c>
      <c r="O26" s="430">
        <f t="shared" ref="O26:O33" si="13">(N26-M26)/7</f>
        <v>83.714285714285708</v>
      </c>
      <c r="P26" s="1315">
        <v>46052</v>
      </c>
      <c r="Q26" s="1315">
        <v>46043</v>
      </c>
      <c r="R26" s="257">
        <f>(Q26-M26)/7-O26</f>
        <v>13</v>
      </c>
      <c r="S26" s="258" t="str">
        <f t="shared" ref="S26:S33" ca="1" si="14">IF((N26-TODAY())/7&gt;=0,"En tiempo","Alerta")</f>
        <v>Alerta</v>
      </c>
      <c r="T26" s="432">
        <v>0.15</v>
      </c>
      <c r="U26" s="250">
        <f t="shared" ref="U26:U32" si="15">IF(T26/H26=1,1,+T26/H26)</f>
        <v>0.15</v>
      </c>
      <c r="V26" s="250">
        <f t="shared" ref="V26:V33" si="16">IF(R26&gt;O26,0%,IF(R26&lt;=0,"100%",1-(R26/O26)))</f>
        <v>0.84470989761092152</v>
      </c>
      <c r="W26" s="259" t="str">
        <f>IF(Q26&lt;=N26,"Cumple","Incumple")</f>
        <v>Incumple</v>
      </c>
      <c r="X26" s="433" t="s">
        <v>3578</v>
      </c>
      <c r="Y26" s="791" t="s">
        <v>3579</v>
      </c>
      <c r="Z26" s="441">
        <f t="shared" ref="Z26:Z33" si="17">(U26+V26)/2</f>
        <v>0.49735494880546077</v>
      </c>
      <c r="AA26" s="442"/>
      <c r="AB26" s="442"/>
      <c r="AC26" s="1159">
        <f t="shared" si="12"/>
        <v>0.49735494880546077</v>
      </c>
      <c r="AD26" s="434"/>
      <c r="AE26" s="503"/>
    </row>
    <row r="27" spans="1:31" s="181" customFormat="1" ht="125.25" customHeight="1" x14ac:dyDescent="0.2">
      <c r="A27" s="1665"/>
      <c r="B27" s="1751"/>
      <c r="C27" s="1738"/>
      <c r="D27" s="1738"/>
      <c r="E27" s="1738"/>
      <c r="F27" s="298" t="s">
        <v>1626</v>
      </c>
      <c r="G27" s="300" t="s">
        <v>1627</v>
      </c>
      <c r="H27" s="312">
        <v>1</v>
      </c>
      <c r="I27" s="300" t="s">
        <v>1628</v>
      </c>
      <c r="J27" s="300" t="s">
        <v>62</v>
      </c>
      <c r="K27" s="300" t="s">
        <v>63</v>
      </c>
      <c r="L27" s="300" t="s">
        <v>1629</v>
      </c>
      <c r="M27" s="305">
        <v>45366</v>
      </c>
      <c r="N27" s="527">
        <v>45952</v>
      </c>
      <c r="O27" s="430">
        <f t="shared" si="13"/>
        <v>83.714285714285708</v>
      </c>
      <c r="P27" s="1315">
        <v>46052</v>
      </c>
      <c r="Q27" s="1315">
        <v>46052</v>
      </c>
      <c r="R27" s="257">
        <f t="shared" si="0"/>
        <v>14.285714285714292</v>
      </c>
      <c r="S27" s="258" t="str">
        <f t="shared" ca="1" si="14"/>
        <v>Alerta</v>
      </c>
      <c r="T27" s="432">
        <v>0</v>
      </c>
      <c r="U27" s="250">
        <f t="shared" si="15"/>
        <v>0</v>
      </c>
      <c r="V27" s="250">
        <f t="shared" si="16"/>
        <v>0.82935153583617738</v>
      </c>
      <c r="W27" s="259" t="str">
        <f>IF(P27&lt;=N27,"Cumple","Incumple")</f>
        <v>Incumple</v>
      </c>
      <c r="X27" s="433" t="s">
        <v>1630</v>
      </c>
      <c r="Y27" s="221" t="s">
        <v>1631</v>
      </c>
      <c r="Z27" s="441">
        <f t="shared" si="17"/>
        <v>0.41467576791808869</v>
      </c>
      <c r="AA27" s="442"/>
      <c r="AB27" s="442"/>
      <c r="AC27" s="1159">
        <f t="shared" si="12"/>
        <v>0.41467576791808869</v>
      </c>
      <c r="AD27" s="434"/>
      <c r="AE27" s="503"/>
    </row>
    <row r="28" spans="1:31" s="181" customFormat="1" ht="409.6" customHeight="1" x14ac:dyDescent="0.2">
      <c r="A28" s="308" t="s">
        <v>344</v>
      </c>
      <c r="B28" s="308" t="s">
        <v>55</v>
      </c>
      <c r="C28" s="303" t="s">
        <v>1632</v>
      </c>
      <c r="D28" s="304" t="s">
        <v>1633</v>
      </c>
      <c r="E28" s="304" t="s">
        <v>1634</v>
      </c>
      <c r="F28" s="304" t="s">
        <v>1635</v>
      </c>
      <c r="G28" s="304" t="s">
        <v>1636</v>
      </c>
      <c r="H28" s="311">
        <v>1</v>
      </c>
      <c r="I28" s="304" t="s">
        <v>1571</v>
      </c>
      <c r="J28" s="304" t="s">
        <v>62</v>
      </c>
      <c r="K28" s="304" t="s">
        <v>63</v>
      </c>
      <c r="L28" s="304" t="s">
        <v>1637</v>
      </c>
      <c r="M28" s="305">
        <v>45366</v>
      </c>
      <c r="N28" s="527">
        <v>45952</v>
      </c>
      <c r="O28" s="430">
        <f t="shared" si="13"/>
        <v>83.714285714285708</v>
      </c>
      <c r="P28" s="1315">
        <v>46052</v>
      </c>
      <c r="Q28" s="1315">
        <v>46052</v>
      </c>
      <c r="R28" s="257">
        <f t="shared" si="0"/>
        <v>14.285714285714292</v>
      </c>
      <c r="S28" s="258" t="str">
        <f t="shared" ca="1" si="14"/>
        <v>Alerta</v>
      </c>
      <c r="T28" s="432">
        <v>0.9</v>
      </c>
      <c r="U28" s="250">
        <f>IF(T28/H28=1,1,+T28/H28)</f>
        <v>0.9</v>
      </c>
      <c r="V28" s="250">
        <f t="shared" si="16"/>
        <v>0.82935153583617738</v>
      </c>
      <c r="W28" s="259" t="str">
        <f t="shared" ref="W28:W31" si="18">IF(P28&lt;=N28,"Cumple","Incumple")</f>
        <v>Incumple</v>
      </c>
      <c r="X28" s="433" t="s">
        <v>1638</v>
      </c>
      <c r="Y28" s="221" t="s">
        <v>1639</v>
      </c>
      <c r="Z28" s="441">
        <f t="shared" si="17"/>
        <v>0.86467576791808876</v>
      </c>
      <c r="AA28" s="442"/>
      <c r="AB28" s="442"/>
      <c r="AC28" s="1159">
        <f t="shared" si="12"/>
        <v>0.86467576791808876</v>
      </c>
      <c r="AD28" s="434"/>
      <c r="AE28" s="503"/>
    </row>
    <row r="29" spans="1:31" s="181" customFormat="1" ht="280.5" customHeight="1" x14ac:dyDescent="0.2">
      <c r="A29" s="1664" t="s">
        <v>344</v>
      </c>
      <c r="B29" s="1664" t="s">
        <v>55</v>
      </c>
      <c r="C29" s="1741" t="s">
        <v>1640</v>
      </c>
      <c r="D29" s="1741" t="s">
        <v>1641</v>
      </c>
      <c r="E29" s="1743" t="s">
        <v>1642</v>
      </c>
      <c r="F29" s="303" t="s">
        <v>1643</v>
      </c>
      <c r="G29" s="304" t="s">
        <v>1644</v>
      </c>
      <c r="H29" s="311">
        <v>1</v>
      </c>
      <c r="I29" s="304" t="s">
        <v>1571</v>
      </c>
      <c r="J29" s="304" t="s">
        <v>62</v>
      </c>
      <c r="K29" s="304" t="s">
        <v>463</v>
      </c>
      <c r="L29" s="304" t="s">
        <v>1645</v>
      </c>
      <c r="M29" s="305">
        <v>45370</v>
      </c>
      <c r="N29" s="523">
        <v>45952</v>
      </c>
      <c r="O29" s="430">
        <f t="shared" si="13"/>
        <v>83.142857142857139</v>
      </c>
      <c r="P29" s="1315">
        <v>46052</v>
      </c>
      <c r="Q29" s="1315">
        <v>46052</v>
      </c>
      <c r="R29" s="257">
        <f t="shared" si="0"/>
        <v>14.285714285714292</v>
      </c>
      <c r="S29" s="258" t="str">
        <f t="shared" ca="1" si="14"/>
        <v>Alerta</v>
      </c>
      <c r="T29" s="432">
        <v>0.9</v>
      </c>
      <c r="U29" s="250">
        <f t="shared" si="15"/>
        <v>0.9</v>
      </c>
      <c r="V29" s="250">
        <f t="shared" si="16"/>
        <v>0.82817869415807555</v>
      </c>
      <c r="W29" s="259" t="str">
        <f t="shared" si="18"/>
        <v>Incumple</v>
      </c>
      <c r="X29" s="433" t="s">
        <v>1646</v>
      </c>
      <c r="Y29" s="897" t="s">
        <v>1647</v>
      </c>
      <c r="Z29" s="441">
        <f t="shared" si="17"/>
        <v>0.86408934707903784</v>
      </c>
      <c r="AA29" s="442">
        <v>1</v>
      </c>
      <c r="AB29" s="442">
        <v>1</v>
      </c>
      <c r="AC29" s="1159">
        <f t="shared" si="12"/>
        <v>0.95469644902634598</v>
      </c>
      <c r="AD29" s="435" t="s">
        <v>1648</v>
      </c>
      <c r="AE29" s="503"/>
    </row>
    <row r="30" spans="1:31" s="181" customFormat="1" ht="217.5" customHeight="1" x14ac:dyDescent="0.2">
      <c r="A30" s="1670"/>
      <c r="B30" s="1670"/>
      <c r="C30" s="1742"/>
      <c r="D30" s="1742"/>
      <c r="E30" s="1744"/>
      <c r="F30" s="298" t="s">
        <v>1649</v>
      </c>
      <c r="G30" s="300" t="s">
        <v>1650</v>
      </c>
      <c r="H30" s="312">
        <v>1</v>
      </c>
      <c r="I30" s="300" t="s">
        <v>1545</v>
      </c>
      <c r="J30" s="300" t="s">
        <v>62</v>
      </c>
      <c r="K30" s="300" t="s">
        <v>63</v>
      </c>
      <c r="L30" s="300" t="s">
        <v>1651</v>
      </c>
      <c r="M30" s="305">
        <v>45370</v>
      </c>
      <c r="N30" s="523">
        <v>45952</v>
      </c>
      <c r="O30" s="430">
        <f t="shared" si="13"/>
        <v>83.142857142857139</v>
      </c>
      <c r="P30" s="1315">
        <v>46052</v>
      </c>
      <c r="Q30" s="1315">
        <v>46052</v>
      </c>
      <c r="R30" s="257">
        <f t="shared" si="0"/>
        <v>14.285714285714292</v>
      </c>
      <c r="S30" s="258" t="str">
        <f t="shared" ca="1" si="14"/>
        <v>Alerta</v>
      </c>
      <c r="T30" s="432">
        <v>0.9</v>
      </c>
      <c r="U30" s="250">
        <f t="shared" si="15"/>
        <v>0.9</v>
      </c>
      <c r="V30" s="250">
        <f t="shared" si="16"/>
        <v>0.82817869415807555</v>
      </c>
      <c r="W30" s="259" t="str">
        <f>IF(P30&lt;=N30,"Cumple","Incumple")</f>
        <v>Incumple</v>
      </c>
      <c r="X30" s="433" t="s">
        <v>1652</v>
      </c>
      <c r="Y30" s="791" t="s">
        <v>1653</v>
      </c>
      <c r="Z30" s="441">
        <f t="shared" si="17"/>
        <v>0.86408934707903784</v>
      </c>
      <c r="AA30" s="442">
        <v>1</v>
      </c>
      <c r="AB30" s="442">
        <v>1</v>
      </c>
      <c r="AC30" s="1159">
        <f t="shared" si="12"/>
        <v>0.95469644902634598</v>
      </c>
      <c r="AD30" s="1403" t="s">
        <v>3580</v>
      </c>
      <c r="AE30" s="503"/>
    </row>
    <row r="31" spans="1:31" s="181" customFormat="1" ht="64.5" customHeight="1" x14ac:dyDescent="0.2">
      <c r="A31" s="1670"/>
      <c r="B31" s="1670"/>
      <c r="C31" s="1742"/>
      <c r="D31" s="1742"/>
      <c r="E31" s="1744"/>
      <c r="F31" s="313" t="s">
        <v>1654</v>
      </c>
      <c r="G31" s="300" t="s">
        <v>1655</v>
      </c>
      <c r="H31" s="300">
        <v>1</v>
      </c>
      <c r="I31" s="300" t="s">
        <v>1656</v>
      </c>
      <c r="J31" s="300" t="s">
        <v>62</v>
      </c>
      <c r="K31" s="300" t="s">
        <v>63</v>
      </c>
      <c r="L31" s="300" t="s">
        <v>1657</v>
      </c>
      <c r="M31" s="301">
        <v>45366</v>
      </c>
      <c r="N31" s="523">
        <v>45952</v>
      </c>
      <c r="O31" s="430">
        <f t="shared" si="13"/>
        <v>83.714285714285708</v>
      </c>
      <c r="P31" s="1315">
        <v>46052</v>
      </c>
      <c r="Q31" s="1315">
        <v>46052</v>
      </c>
      <c r="R31" s="257">
        <f t="shared" si="0"/>
        <v>14.285714285714292</v>
      </c>
      <c r="S31" s="258" t="str">
        <f t="shared" ca="1" si="14"/>
        <v>Alerta</v>
      </c>
      <c r="T31" s="432"/>
      <c r="U31" s="250">
        <f t="shared" si="15"/>
        <v>0</v>
      </c>
      <c r="V31" s="250">
        <f t="shared" si="16"/>
        <v>0.82935153583617738</v>
      </c>
      <c r="W31" s="259" t="str">
        <f t="shared" si="18"/>
        <v>Incumple</v>
      </c>
      <c r="X31" s="433" t="s">
        <v>3581</v>
      </c>
      <c r="Y31" s="221" t="s">
        <v>3582</v>
      </c>
      <c r="Z31" s="441">
        <f t="shared" si="17"/>
        <v>0.41467576791808869</v>
      </c>
      <c r="AA31" s="442"/>
      <c r="AB31" s="442"/>
      <c r="AC31" s="1159">
        <f t="shared" si="12"/>
        <v>0.41467576791808869</v>
      </c>
      <c r="AD31" s="434" t="s">
        <v>1658</v>
      </c>
      <c r="AE31" s="503"/>
    </row>
    <row r="32" spans="1:31" s="181" customFormat="1" ht="187.5" customHeight="1" x14ac:dyDescent="0.2">
      <c r="A32" s="1737" t="s">
        <v>344</v>
      </c>
      <c r="B32" s="1737" t="s">
        <v>55</v>
      </c>
      <c r="C32" s="1738" t="s">
        <v>1659</v>
      </c>
      <c r="D32" s="1738" t="s">
        <v>1660</v>
      </c>
      <c r="E32" s="1738" t="s">
        <v>1661</v>
      </c>
      <c r="F32" s="303" t="s">
        <v>1662</v>
      </c>
      <c r="G32" s="304" t="s">
        <v>1663</v>
      </c>
      <c r="H32" s="311">
        <v>1</v>
      </c>
      <c r="I32" s="304" t="s">
        <v>1571</v>
      </c>
      <c r="J32" s="304" t="s">
        <v>62</v>
      </c>
      <c r="K32" s="304" t="s">
        <v>63</v>
      </c>
      <c r="L32" s="304" t="s">
        <v>1664</v>
      </c>
      <c r="M32" s="305">
        <v>45369</v>
      </c>
      <c r="N32" s="523">
        <v>45952</v>
      </c>
      <c r="O32" s="430">
        <f t="shared" si="13"/>
        <v>83.285714285714292</v>
      </c>
      <c r="P32" s="1315">
        <v>45859</v>
      </c>
      <c r="Q32" s="1315">
        <v>45494</v>
      </c>
      <c r="R32" s="257">
        <f>(Q32-M32)/7-O32</f>
        <v>-65.428571428571431</v>
      </c>
      <c r="S32" s="258" t="str">
        <f t="shared" ca="1" si="14"/>
        <v>Alerta</v>
      </c>
      <c r="T32" s="432">
        <v>1</v>
      </c>
      <c r="U32" s="250">
        <f t="shared" si="15"/>
        <v>1</v>
      </c>
      <c r="V32" s="250" t="str">
        <f t="shared" si="16"/>
        <v>100%</v>
      </c>
      <c r="W32" s="259" t="str">
        <f>IF(Q32&lt;=N32,"Cumple","Incumple")</f>
        <v>Cumple</v>
      </c>
      <c r="X32" s="433" t="s">
        <v>1665</v>
      </c>
      <c r="Y32" s="221" t="s">
        <v>1666</v>
      </c>
      <c r="Z32" s="441">
        <f t="shared" si="17"/>
        <v>1</v>
      </c>
      <c r="AA32" s="442">
        <v>1</v>
      </c>
      <c r="AB32" s="442">
        <v>0.95</v>
      </c>
      <c r="AC32" s="1159">
        <f t="shared" si="12"/>
        <v>0.98333333333333339</v>
      </c>
      <c r="AD32" s="434" t="s">
        <v>1667</v>
      </c>
      <c r="AE32" s="503"/>
    </row>
    <row r="33" spans="1:31" s="181" customFormat="1" ht="294.75" customHeight="1" x14ac:dyDescent="0.2">
      <c r="A33" s="1737"/>
      <c r="B33" s="1737"/>
      <c r="C33" s="1738"/>
      <c r="D33" s="1738"/>
      <c r="E33" s="1738"/>
      <c r="F33" s="298" t="s">
        <v>1668</v>
      </c>
      <c r="G33" s="300" t="s">
        <v>1669</v>
      </c>
      <c r="H33" s="312">
        <v>1</v>
      </c>
      <c r="I33" s="300" t="s">
        <v>1571</v>
      </c>
      <c r="J33" s="300" t="s">
        <v>62</v>
      </c>
      <c r="K33" s="300" t="s">
        <v>63</v>
      </c>
      <c r="L33" s="300" t="s">
        <v>1670</v>
      </c>
      <c r="M33" s="301">
        <v>45385</v>
      </c>
      <c r="N33" s="527">
        <v>45952</v>
      </c>
      <c r="O33" s="430">
        <f t="shared" si="13"/>
        <v>81</v>
      </c>
      <c r="P33" s="1315">
        <v>45859</v>
      </c>
      <c r="Q33" s="1315">
        <v>45859</v>
      </c>
      <c r="R33" s="257">
        <f>(Q33-M33)/7-O33</f>
        <v>-13.285714285714292</v>
      </c>
      <c r="S33" s="258" t="str">
        <f t="shared" ca="1" si="14"/>
        <v>Alerta</v>
      </c>
      <c r="T33" s="432">
        <v>1</v>
      </c>
      <c r="U33" s="250">
        <f>IF(T33/H33=1,1,+T33/H33)</f>
        <v>1</v>
      </c>
      <c r="V33" s="250" t="str">
        <f t="shared" si="16"/>
        <v>100%</v>
      </c>
      <c r="W33" s="259" t="str">
        <f>IF(P33&lt;=N33,"Cumple","Incumple")</f>
        <v>Cumple</v>
      </c>
      <c r="X33" s="433" t="s">
        <v>3583</v>
      </c>
      <c r="Y33" s="221" t="s">
        <v>3584</v>
      </c>
      <c r="Z33" s="441">
        <f t="shared" si="17"/>
        <v>1</v>
      </c>
      <c r="AA33" s="442">
        <v>1</v>
      </c>
      <c r="AB33" s="442">
        <v>1</v>
      </c>
      <c r="AC33" s="1159">
        <f t="shared" si="12"/>
        <v>1</v>
      </c>
      <c r="AD33" s="434" t="s">
        <v>1671</v>
      </c>
      <c r="AE33" s="503"/>
    </row>
    <row r="34" spans="1:31" ht="15.75" thickBot="1" x14ac:dyDescent="0.25">
      <c r="G34" s="62" t="s">
        <v>80</v>
      </c>
      <c r="H34" s="63">
        <f>SUM(H7:H33)</f>
        <v>26</v>
      </c>
      <c r="R34" s="1676" t="s">
        <v>81</v>
      </c>
      <c r="S34" s="1676"/>
      <c r="T34" s="192">
        <f>SUM(T7:T33)</f>
        <v>20.249999999999996</v>
      </c>
      <c r="U34" s="193">
        <f>AVERAGE(U7:U33)</f>
        <v>0.77884615384615374</v>
      </c>
      <c r="V34" s="212"/>
      <c r="W34" s="194">
        <f>(COUNTIF(W7:W33,"Cumple")*100%)/COUNTA(W7:W33)</f>
        <v>0.11538461538461539</v>
      </c>
      <c r="AA34" s="1676" t="s">
        <v>81</v>
      </c>
      <c r="AB34" s="1755"/>
      <c r="AC34" s="443">
        <f>AVERAGE(AC7:AC33)</f>
        <v>0.80657263412636038</v>
      </c>
    </row>
  </sheetData>
  <mergeCells count="88">
    <mergeCell ref="AB20:AB21"/>
    <mergeCell ref="AC20:AC21"/>
    <mergeCell ref="AD20:AD21"/>
    <mergeCell ref="D26:D27"/>
    <mergeCell ref="E26:E27"/>
    <mergeCell ref="D22:D24"/>
    <mergeCell ref="E22:E24"/>
    <mergeCell ref="U20:U21"/>
    <mergeCell ref="V20:V21"/>
    <mergeCell ref="W20:W21"/>
    <mergeCell ref="X20:X21"/>
    <mergeCell ref="Z20:Z21"/>
    <mergeCell ref="S20:S21"/>
    <mergeCell ref="O20:O21"/>
    <mergeCell ref="P20:P21"/>
    <mergeCell ref="T20:T21"/>
    <mergeCell ref="AA34:AB34"/>
    <mergeCell ref="F8:F9"/>
    <mergeCell ref="E14:E17"/>
    <mergeCell ref="E18:E21"/>
    <mergeCell ref="M20:M21"/>
    <mergeCell ref="N20:N21"/>
    <mergeCell ref="L20:L21"/>
    <mergeCell ref="K20:K21"/>
    <mergeCell ref="J20:J21"/>
    <mergeCell ref="I20:I21"/>
    <mergeCell ref="R34:S34"/>
    <mergeCell ref="Y20:Y21"/>
    <mergeCell ref="H20:H21"/>
    <mergeCell ref="G20:G21"/>
    <mergeCell ref="AA20:AA21"/>
    <mergeCell ref="F20:F21"/>
    <mergeCell ref="R20:R21"/>
    <mergeCell ref="A29:A31"/>
    <mergeCell ref="B29:B31"/>
    <mergeCell ref="C29:C31"/>
    <mergeCell ref="D29:D31"/>
    <mergeCell ref="E29:E31"/>
    <mergeCell ref="A19:A20"/>
    <mergeCell ref="B19:B20"/>
    <mergeCell ref="Q20:Q21"/>
    <mergeCell ref="A22:A24"/>
    <mergeCell ref="B22:B24"/>
    <mergeCell ref="C26:C27"/>
    <mergeCell ref="A26:A27"/>
    <mergeCell ref="B26:B27"/>
    <mergeCell ref="C22:C24"/>
    <mergeCell ref="A32:A33"/>
    <mergeCell ref="B32:B33"/>
    <mergeCell ref="C32:C33"/>
    <mergeCell ref="D32:D33"/>
    <mergeCell ref="E32:E33"/>
    <mergeCell ref="A7:A9"/>
    <mergeCell ref="B7:B9"/>
    <mergeCell ref="C7:C9"/>
    <mergeCell ref="D7:D9"/>
    <mergeCell ref="E7:E9"/>
    <mergeCell ref="A10:A13"/>
    <mergeCell ref="B10:B13"/>
    <mergeCell ref="C10:C13"/>
    <mergeCell ref="D10:D13"/>
    <mergeCell ref="E10:E13"/>
    <mergeCell ref="Z5:AD5"/>
    <mergeCell ref="C3:F3"/>
    <mergeCell ref="G3:H3"/>
    <mergeCell ref="I3:N3"/>
    <mergeCell ref="O3:P3"/>
    <mergeCell ref="C4:F4"/>
    <mergeCell ref="G4:H4"/>
    <mergeCell ref="I4:N4"/>
    <mergeCell ref="O4:P4"/>
    <mergeCell ref="Q4:S4"/>
    <mergeCell ref="T4:U4"/>
    <mergeCell ref="V4:Y4"/>
    <mergeCell ref="A5:N5"/>
    <mergeCell ref="O5:Y5"/>
    <mergeCell ref="A4:B4"/>
    <mergeCell ref="A1:B1"/>
    <mergeCell ref="C1:N1"/>
    <mergeCell ref="O1:P2"/>
    <mergeCell ref="Q1:Y2"/>
    <mergeCell ref="Z1:AD4"/>
    <mergeCell ref="A2:B2"/>
    <mergeCell ref="C2:F2"/>
    <mergeCell ref="G2:H2"/>
    <mergeCell ref="I2:N2"/>
    <mergeCell ref="A3:B3"/>
    <mergeCell ref="Q3:W3"/>
  </mergeCells>
  <conditionalFormatting sqref="R7:R20 R22:R33">
    <cfRule type="cellIs" dxfId="225" priority="20" operator="greaterThan">
      <formula>0</formula>
    </cfRule>
    <cfRule type="cellIs" dxfId="224" priority="21" operator="lessThan">
      <formula>0</formula>
    </cfRule>
  </conditionalFormatting>
  <conditionalFormatting sqref="S7:S20 S22:S33">
    <cfRule type="containsText" dxfId="223" priority="14" operator="containsText" text="Alerta">
      <formula>NOT(ISERROR(SEARCH("Alerta",S7)))</formula>
    </cfRule>
    <cfRule type="containsText" dxfId="222" priority="15" operator="containsText" text="En tiempo">
      <formula>NOT(ISERROR(SEARCH("En tiempo",S7)))</formula>
    </cfRule>
  </conditionalFormatting>
  <conditionalFormatting sqref="U34">
    <cfRule type="cellIs" dxfId="221" priority="1" operator="between">
      <formula>0.29</formula>
      <formula>0</formula>
    </cfRule>
    <cfRule type="cellIs" dxfId="220" priority="2" operator="between">
      <formula>0.49</formula>
      <formula>0.3</formula>
    </cfRule>
    <cfRule type="cellIs" dxfId="219" priority="3" operator="between">
      <formula>0.79</formula>
      <formula>0.5</formula>
    </cfRule>
    <cfRule type="cellIs" dxfId="218" priority="4" operator="between">
      <formula>1</formula>
      <formula>0.8</formula>
    </cfRule>
  </conditionalFormatting>
  <conditionalFormatting sqref="U7:V20 Z7:Z20 U22:V33 Z22:Z33">
    <cfRule type="cellIs" dxfId="217" priority="5" operator="between">
      <formula>0.29</formula>
      <formula>0</formula>
    </cfRule>
    <cfRule type="cellIs" dxfId="216" priority="6" operator="between">
      <formula>0.49</formula>
      <formula>0.3</formula>
    </cfRule>
    <cfRule type="cellIs" dxfId="215" priority="7" operator="between">
      <formula>0.79</formula>
      <formula>0.5</formula>
    </cfRule>
    <cfRule type="cellIs" dxfId="214" priority="8" operator="between">
      <formula>1</formula>
      <formula>0.8</formula>
    </cfRule>
  </conditionalFormatting>
  <conditionalFormatting sqref="W7:W20 W22:W33">
    <cfRule type="containsText" dxfId="213" priority="12" operator="containsText" text="Incumple">
      <formula>NOT(ISERROR(SEARCH("Incumple",W7)))</formula>
    </cfRule>
    <cfRule type="containsText" dxfId="212" priority="13" operator="containsText" text="Cumple">
      <formula>NOT(ISERROR(SEARCH("Cumple",W7)))</formula>
    </cfRule>
  </conditionalFormatting>
  <conditionalFormatting sqref="W34">
    <cfRule type="cellIs" dxfId="211" priority="16" operator="between">
      <formula>0.19</formula>
      <formula>0</formula>
    </cfRule>
    <cfRule type="cellIs" dxfId="210" priority="17" operator="between">
      <formula>0.49</formula>
      <formula>0.2</formula>
    </cfRule>
    <cfRule type="cellIs" dxfId="209" priority="18" operator="between">
      <formula>0.89</formula>
      <formula>0.5</formula>
    </cfRule>
    <cfRule type="cellIs" dxfId="208" priority="19" operator="between">
      <formula>1</formula>
      <formula>0.9</formula>
    </cfRule>
  </conditionalFormatting>
  <conditionalFormatting sqref="AC7:AC20 AC22:AC34">
    <cfRule type="cellIs" dxfId="207" priority="9" operator="between">
      <formula>0.3</formula>
      <formula>0</formula>
    </cfRule>
    <cfRule type="cellIs" dxfId="206" priority="10" operator="between">
      <formula>0.6999</formula>
      <formula>0.3111</formula>
    </cfRule>
    <cfRule type="cellIs" dxfId="205" priority="11" operator="between">
      <formula>1</formula>
      <formula>0.7</formula>
    </cfRule>
  </conditionalFormatting>
  <dataValidations count="3">
    <dataValidation type="list" allowBlank="1" showInputMessage="1" showErrorMessage="1" sqref="A10:A12 A32 A28:A29 A7 A21:A22 A14:A19 A25:A26" xr:uid="{F1E475AD-15F0-4853-A34F-7B85C5761814}">
      <formula1>$AP$4:$AP$23</formula1>
    </dataValidation>
    <dataValidation type="list" allowBlank="1" showInputMessage="1" showErrorMessage="1" sqref="B7 B10:B12 B14:B19 B21:B22 B28:B29 B32 B25:B26" xr:uid="{295BCC17-21F4-49B6-A7F1-82B11B4BD418}">
      <formula1>$AV$5:$AV$7</formula1>
    </dataValidation>
    <dataValidation type="list" allowBlank="1" showInputMessage="1" showErrorMessage="1" errorTitle="Estado" error="No es un estado de los Planes de Mejoramiento" sqref="Q4:S4" xr:uid="{68B5EB96-8070-4B5A-A8E8-BB8E58781929}">
      <formula1>$AW$4:$AW$7</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4773-333B-48F6-9841-3623AB8A10E2}">
  <sheetPr>
    <tabColor rgb="FF00B0F0"/>
  </sheetPr>
  <dimension ref="A1:BB51"/>
  <sheetViews>
    <sheetView topLeftCell="M1" zoomScale="80" zoomScaleNormal="80" workbookViewId="0">
      <selection activeCell="X7" sqref="X7"/>
    </sheetView>
  </sheetViews>
  <sheetFormatPr baseColWidth="10" defaultColWidth="17.5703125" defaultRowHeight="12.75" x14ac:dyDescent="0.2"/>
  <cols>
    <col min="1" max="1" width="12.140625" style="53" customWidth="1"/>
    <col min="2" max="2" width="13.7109375" style="53" customWidth="1"/>
    <col min="3" max="3" width="52.140625" style="53" customWidth="1"/>
    <col min="4" max="4" width="32.85546875" style="53" customWidth="1"/>
    <col min="5" max="5" width="30.7109375" style="53" customWidth="1"/>
    <col min="6" max="6" width="38.140625" style="53" customWidth="1"/>
    <col min="7" max="7" width="32.85546875" style="53" customWidth="1"/>
    <col min="8" max="8" width="13" style="53" customWidth="1"/>
    <col min="9" max="9" width="26.5703125" style="53" customWidth="1"/>
    <col min="10" max="10" width="13.7109375" style="53" customWidth="1"/>
    <col min="11" max="11" width="21.42578125" style="53" customWidth="1"/>
    <col min="12" max="12" width="23" style="53" customWidth="1"/>
    <col min="13" max="14" width="13.42578125" style="53" customWidth="1"/>
    <col min="15" max="15" width="12" style="53" customWidth="1"/>
    <col min="16" max="17" width="19.42578125" style="53" customWidth="1"/>
    <col min="18" max="18" width="14.42578125" style="53" customWidth="1"/>
    <col min="19" max="19" width="11.140625" style="823" customWidth="1"/>
    <col min="20" max="20" width="15" style="823" customWidth="1"/>
    <col min="21" max="21" width="13.42578125" style="53" customWidth="1"/>
    <col min="22" max="22" width="16.140625" style="53" customWidth="1"/>
    <col min="23" max="23" width="17.42578125" style="53" customWidth="1"/>
    <col min="24" max="24" width="108.28515625" style="53" customWidth="1"/>
    <col min="25" max="25" width="100.7109375" style="53" customWidth="1"/>
    <col min="26" max="26" width="12.28515625" style="53" customWidth="1"/>
    <col min="27" max="27" width="13.42578125" style="53" customWidth="1"/>
    <col min="28" max="28" width="14.140625" style="53" customWidth="1"/>
    <col min="29" max="29" width="12.5703125" style="53" customWidth="1"/>
    <col min="30" max="30" width="77.28515625" style="53" customWidth="1"/>
    <col min="31" max="41" width="9.140625" style="181" bestFit="1" customWidth="1"/>
    <col min="42" max="42" width="28.5703125" style="181" customWidth="1"/>
    <col min="43" max="43" width="42" style="181" customWidth="1"/>
    <col min="44" max="44" width="17.5703125" style="181" customWidth="1"/>
    <col min="45" max="45" width="51.42578125" style="181" customWidth="1"/>
    <col min="46" max="46" width="8.5703125" style="181" customWidth="1"/>
    <col min="47" max="47" width="7.140625" style="181" customWidth="1"/>
    <col min="48" max="48" width="20.85546875" style="181" customWidth="1"/>
    <col min="49" max="49" width="17.5703125" style="181" customWidth="1"/>
    <col min="50" max="50" width="22.42578125" style="181" customWidth="1"/>
    <col min="51" max="54" width="17.5703125" style="181"/>
  </cols>
  <sheetData>
    <row r="1" spans="1:31" ht="105.75" customHeight="1" x14ac:dyDescent="0.2">
      <c r="A1" s="1464" t="s">
        <v>0</v>
      </c>
      <c r="B1" s="1464"/>
      <c r="C1" s="1464" t="s">
        <v>1</v>
      </c>
      <c r="D1" s="1464"/>
      <c r="E1" s="1464"/>
      <c r="F1" s="1464"/>
      <c r="G1" s="1464"/>
      <c r="H1" s="1464"/>
      <c r="I1" s="1464"/>
      <c r="J1" s="1464"/>
      <c r="K1" s="1464"/>
      <c r="L1" s="1464"/>
      <c r="M1" s="1464"/>
      <c r="N1" s="1464"/>
      <c r="O1" s="1464"/>
      <c r="P1" s="1464"/>
      <c r="Q1" s="1464" t="s">
        <v>2</v>
      </c>
      <c r="R1" s="1464"/>
      <c r="S1" s="1464"/>
      <c r="T1" s="1464"/>
      <c r="U1" s="1464"/>
      <c r="V1" s="1464"/>
      <c r="W1" s="1464"/>
      <c r="X1" s="1464"/>
      <c r="Y1" s="1464"/>
      <c r="Z1" s="1464" t="s">
        <v>2</v>
      </c>
      <c r="AA1" s="1464"/>
      <c r="AB1" s="1464"/>
      <c r="AC1" s="1464"/>
      <c r="AD1" s="1464"/>
      <c r="AE1" s="503"/>
    </row>
    <row r="2" spans="1:31" ht="24.75" customHeight="1" x14ac:dyDescent="0.2">
      <c r="A2" s="1464" t="s">
        <v>3</v>
      </c>
      <c r="B2" s="1464"/>
      <c r="C2" s="1464" t="s">
        <v>4</v>
      </c>
      <c r="D2" s="1474"/>
      <c r="E2" s="1474"/>
      <c r="F2" s="1474"/>
      <c r="G2" s="1464" t="s">
        <v>5</v>
      </c>
      <c r="H2" s="1464"/>
      <c r="I2" s="1464" t="s">
        <v>6</v>
      </c>
      <c r="J2" s="1464"/>
      <c r="K2" s="1464"/>
      <c r="L2" s="1464"/>
      <c r="M2" s="1464"/>
      <c r="N2" s="1464"/>
      <c r="O2" s="1464"/>
      <c r="P2" s="1464"/>
      <c r="Q2" s="1464"/>
      <c r="R2" s="1464"/>
      <c r="S2" s="1464"/>
      <c r="T2" s="1464"/>
      <c r="U2" s="1464"/>
      <c r="V2" s="1464"/>
      <c r="W2" s="1464"/>
      <c r="X2" s="1464"/>
      <c r="Y2" s="1464"/>
      <c r="Z2" s="1464"/>
      <c r="AA2" s="1464"/>
      <c r="AB2" s="1464"/>
      <c r="AC2" s="1464"/>
      <c r="AD2" s="1464"/>
      <c r="AE2" s="503"/>
    </row>
    <row r="3" spans="1:31" ht="28.5" customHeight="1" x14ac:dyDescent="0.2">
      <c r="A3" s="1467" t="s">
        <v>7</v>
      </c>
      <c r="B3" s="1467"/>
      <c r="C3" s="1804" t="s">
        <v>1672</v>
      </c>
      <c r="D3" s="1805"/>
      <c r="E3" s="1805"/>
      <c r="F3" s="1806"/>
      <c r="G3" s="1467" t="s">
        <v>9</v>
      </c>
      <c r="H3" s="1467"/>
      <c r="I3" s="1807">
        <v>45595</v>
      </c>
      <c r="J3" s="1808"/>
      <c r="K3" s="1808"/>
      <c r="L3" s="1808"/>
      <c r="M3" s="1808"/>
      <c r="N3" s="1809"/>
      <c r="O3" s="1467" t="s">
        <v>11</v>
      </c>
      <c r="P3" s="1467"/>
      <c r="Q3" s="1465">
        <v>46057</v>
      </c>
      <c r="R3" s="1465"/>
      <c r="S3" s="1465"/>
      <c r="T3" s="1465"/>
      <c r="U3" s="1465"/>
      <c r="V3" s="1465"/>
      <c r="W3" s="107"/>
      <c r="X3" s="108" t="s">
        <v>12</v>
      </c>
      <c r="Y3" s="126" t="s">
        <v>1673</v>
      </c>
      <c r="Z3" s="1464"/>
      <c r="AA3" s="1464"/>
      <c r="AB3" s="1464"/>
      <c r="AC3" s="1464"/>
      <c r="AD3" s="1464"/>
      <c r="AE3" s="503"/>
    </row>
    <row r="4" spans="1:31" ht="51" customHeight="1" x14ac:dyDescent="0.2">
      <c r="A4" s="1467" t="s">
        <v>14</v>
      </c>
      <c r="B4" s="1467"/>
      <c r="C4" s="1810" t="s">
        <v>1674</v>
      </c>
      <c r="D4" s="1811"/>
      <c r="E4" s="1811"/>
      <c r="F4" s="1812"/>
      <c r="G4" s="1467" t="s">
        <v>16</v>
      </c>
      <c r="H4" s="1467"/>
      <c r="I4" s="1813">
        <v>45959</v>
      </c>
      <c r="J4" s="1814"/>
      <c r="K4" s="1814"/>
      <c r="L4" s="1814"/>
      <c r="M4" s="1814"/>
      <c r="N4" s="1815"/>
      <c r="O4" s="1467" t="s">
        <v>17</v>
      </c>
      <c r="P4" s="1467"/>
      <c r="Q4" s="1464" t="s">
        <v>18</v>
      </c>
      <c r="R4" s="1464"/>
      <c r="S4" s="1464"/>
      <c r="T4" s="1467" t="s">
        <v>19</v>
      </c>
      <c r="U4" s="1467"/>
      <c r="V4" s="1464" t="s">
        <v>1675</v>
      </c>
      <c r="W4" s="1464"/>
      <c r="X4" s="1464"/>
      <c r="Y4" s="1464"/>
      <c r="Z4" s="1464"/>
      <c r="AA4" s="1464"/>
      <c r="AB4" s="1464"/>
      <c r="AC4" s="1464"/>
      <c r="AD4" s="1464"/>
      <c r="AE4" s="503"/>
    </row>
    <row r="5" spans="1:31" ht="20.25" customHeight="1" x14ac:dyDescent="0.2">
      <c r="A5" s="1672" t="s">
        <v>21</v>
      </c>
      <c r="B5" s="1673"/>
      <c r="C5" s="1672"/>
      <c r="D5" s="1672"/>
      <c r="E5" s="1672"/>
      <c r="F5" s="1672"/>
      <c r="G5" s="1672"/>
      <c r="H5" s="1672"/>
      <c r="I5" s="1672"/>
      <c r="J5" s="1672"/>
      <c r="K5" s="1672"/>
      <c r="L5" s="1672"/>
      <c r="M5" s="1672"/>
      <c r="N5" s="1672"/>
      <c r="O5" s="1674" t="s">
        <v>22</v>
      </c>
      <c r="P5" s="1675"/>
      <c r="Q5" s="1675"/>
      <c r="R5" s="1675"/>
      <c r="S5" s="1675"/>
      <c r="T5" s="1675"/>
      <c r="U5" s="1675"/>
      <c r="V5" s="1675"/>
      <c r="W5" s="1675"/>
      <c r="X5" s="1675"/>
      <c r="Y5" s="1675"/>
      <c r="Z5" s="1671" t="s">
        <v>23</v>
      </c>
      <c r="AA5" s="1671"/>
      <c r="AB5" s="1671"/>
      <c r="AC5" s="1671"/>
      <c r="AD5" s="1671"/>
      <c r="AE5" s="503"/>
    </row>
    <row r="6" spans="1:31" ht="90" x14ac:dyDescent="0.2">
      <c r="A6" s="184" t="s">
        <v>24</v>
      </c>
      <c r="B6" s="195" t="s">
        <v>25</v>
      </c>
      <c r="C6" s="187" t="s">
        <v>26</v>
      </c>
      <c r="D6" s="182" t="s">
        <v>27</v>
      </c>
      <c r="E6" s="182" t="s">
        <v>28</v>
      </c>
      <c r="F6" s="182" t="s">
        <v>29</v>
      </c>
      <c r="G6" s="182" t="s">
        <v>30</v>
      </c>
      <c r="H6" s="182" t="s">
        <v>31</v>
      </c>
      <c r="I6" s="182" t="s">
        <v>32</v>
      </c>
      <c r="J6" s="182" t="s">
        <v>33</v>
      </c>
      <c r="K6" s="182" t="s">
        <v>34</v>
      </c>
      <c r="L6" s="182" t="s">
        <v>35</v>
      </c>
      <c r="M6" s="182" t="s">
        <v>36</v>
      </c>
      <c r="N6" s="184" t="s">
        <v>37</v>
      </c>
      <c r="O6" s="186" t="s">
        <v>38</v>
      </c>
      <c r="P6" s="185" t="s">
        <v>39</v>
      </c>
      <c r="Q6" s="851" t="s">
        <v>40</v>
      </c>
      <c r="R6" s="183" t="s">
        <v>41</v>
      </c>
      <c r="S6" s="183" t="s">
        <v>42</v>
      </c>
      <c r="T6" s="183" t="s">
        <v>43</v>
      </c>
      <c r="U6" s="183" t="s">
        <v>44</v>
      </c>
      <c r="V6" s="183" t="s">
        <v>45</v>
      </c>
      <c r="W6" s="183" t="s">
        <v>46</v>
      </c>
      <c r="X6" s="183" t="s">
        <v>47</v>
      </c>
      <c r="Y6" s="183" t="s">
        <v>48</v>
      </c>
      <c r="Z6" s="191" t="s">
        <v>49</v>
      </c>
      <c r="AA6" s="191" t="s">
        <v>50</v>
      </c>
      <c r="AB6" s="191" t="s">
        <v>51</v>
      </c>
      <c r="AC6" s="191" t="s">
        <v>52</v>
      </c>
      <c r="AD6" s="191" t="s">
        <v>53</v>
      </c>
      <c r="AE6" s="503"/>
    </row>
    <row r="7" spans="1:31" ht="207.75" customHeight="1" x14ac:dyDescent="0.2">
      <c r="A7" s="1792" t="s">
        <v>344</v>
      </c>
      <c r="B7" s="1766" t="s">
        <v>55</v>
      </c>
      <c r="C7" s="1801" t="s">
        <v>1676</v>
      </c>
      <c r="D7" s="1800" t="s">
        <v>1677</v>
      </c>
      <c r="E7" s="1800" t="s">
        <v>1678</v>
      </c>
      <c r="F7" s="325" t="s">
        <v>1679</v>
      </c>
      <c r="G7" s="326" t="s">
        <v>1680</v>
      </c>
      <c r="H7" s="328">
        <v>1</v>
      </c>
      <c r="I7" s="326" t="s">
        <v>1681</v>
      </c>
      <c r="J7" s="331" t="s">
        <v>62</v>
      </c>
      <c r="K7" s="331" t="s">
        <v>63</v>
      </c>
      <c r="L7" s="331" t="s">
        <v>1159</v>
      </c>
      <c r="M7" s="534">
        <v>45595</v>
      </c>
      <c r="N7" s="534">
        <v>45646</v>
      </c>
      <c r="O7" s="430">
        <f t="shared" ref="O7" si="0">(N7-M7)/7</f>
        <v>7.2857142857142856</v>
      </c>
      <c r="P7" s="438">
        <v>45868</v>
      </c>
      <c r="Q7" s="438">
        <v>45720</v>
      </c>
      <c r="R7" s="1393">
        <f t="shared" ref="R7:R50" si="1">(Q7-M7)/7-O7</f>
        <v>10.571428571428573</v>
      </c>
      <c r="S7" s="1394" t="str">
        <f t="shared" ref="S7:S50" ca="1" si="2">IF((N7-TODAY())/7&gt;=0,"En tiempo","Alerta")</f>
        <v>Alerta</v>
      </c>
      <c r="T7" s="432">
        <v>1</v>
      </c>
      <c r="U7" s="441">
        <f t="shared" ref="U7:U50" si="3">IF(T7/H7=1,1,+T7/H7)</f>
        <v>1</v>
      </c>
      <c r="V7" s="441">
        <f>IF(R7&gt;O7,0%,IF(R7&lt;=0,"100%",1-(R7/O7)))</f>
        <v>0</v>
      </c>
      <c r="W7" s="1404" t="str">
        <f>IF(Q7&lt;=N7,"Cumple","Incumple")</f>
        <v>Incumple</v>
      </c>
      <c r="X7" s="433" t="s">
        <v>1682</v>
      </c>
      <c r="Y7" s="221" t="s">
        <v>1683</v>
      </c>
      <c r="Z7" s="441">
        <f>(U7+V7)/2</f>
        <v>0.5</v>
      </c>
      <c r="AA7" s="442">
        <v>1</v>
      </c>
      <c r="AB7" s="442">
        <v>1</v>
      </c>
      <c r="AC7" s="443">
        <f t="shared" ref="AC7:AC12" si="4">AVERAGE(Z7:AB7)</f>
        <v>0.83333333333333337</v>
      </c>
      <c r="AD7" s="434" t="s">
        <v>1684</v>
      </c>
      <c r="AE7" s="503" t="s">
        <v>1685</v>
      </c>
    </row>
    <row r="8" spans="1:31" ht="330.75" customHeight="1" x14ac:dyDescent="0.2">
      <c r="A8" s="1793"/>
      <c r="B8" s="1795"/>
      <c r="C8" s="1802"/>
      <c r="D8" s="1796"/>
      <c r="E8" s="1796"/>
      <c r="F8" s="324" t="s">
        <v>1686</v>
      </c>
      <c r="G8" s="327" t="s">
        <v>423</v>
      </c>
      <c r="H8" s="329">
        <v>1</v>
      </c>
      <c r="I8" s="327" t="s">
        <v>1681</v>
      </c>
      <c r="J8" s="329" t="s">
        <v>62</v>
      </c>
      <c r="K8" s="329" t="s">
        <v>63</v>
      </c>
      <c r="L8" s="329" t="s">
        <v>1687</v>
      </c>
      <c r="M8" s="535">
        <v>45595</v>
      </c>
      <c r="N8" s="535">
        <v>45646</v>
      </c>
      <c r="O8" s="430">
        <f t="shared" ref="O8:O50" si="5">(N8-M8)/7</f>
        <v>7.2857142857142856</v>
      </c>
      <c r="P8" s="438">
        <v>46051</v>
      </c>
      <c r="Q8" s="438">
        <f>N8</f>
        <v>45646</v>
      </c>
      <c r="R8" s="1393">
        <f>(Q8-M8)/7-O8</f>
        <v>0</v>
      </c>
      <c r="S8" s="1394" t="str">
        <f t="shared" ca="1" si="2"/>
        <v>Alerta</v>
      </c>
      <c r="T8" s="432">
        <v>1</v>
      </c>
      <c r="U8" s="441">
        <f>IF(T8/H8=1,1,+T8/H8)</f>
        <v>1</v>
      </c>
      <c r="V8" s="441" t="str">
        <f>IF(R8&gt;O8,0%,IF(R8&lt;=0,"100%",1-(R8/O8)))</f>
        <v>100%</v>
      </c>
      <c r="W8" s="1404" t="str">
        <f t="shared" ref="W8:W50" si="6">IF(Q8&lt;=N8,"Cumple","Incumple")</f>
        <v>Cumple</v>
      </c>
      <c r="X8" s="433" t="s">
        <v>3585</v>
      </c>
      <c r="Y8" s="221" t="s">
        <v>3586</v>
      </c>
      <c r="Z8" s="441">
        <f t="shared" ref="Z8:Z50" si="7">(U8+V8)/2</f>
        <v>1</v>
      </c>
      <c r="AA8" s="442">
        <v>1</v>
      </c>
      <c r="AB8" s="442">
        <v>0.7</v>
      </c>
      <c r="AC8" s="444">
        <f t="shared" si="4"/>
        <v>0.9</v>
      </c>
      <c r="AD8" s="434" t="s">
        <v>1688</v>
      </c>
      <c r="AE8" s="503"/>
    </row>
    <row r="9" spans="1:31" ht="212.25" customHeight="1" x14ac:dyDescent="0.2">
      <c r="A9" s="1794"/>
      <c r="B9" s="1767"/>
      <c r="C9" s="1803"/>
      <c r="D9" s="1797"/>
      <c r="E9" s="1797"/>
      <c r="F9" s="324" t="s">
        <v>1689</v>
      </c>
      <c r="G9" s="327" t="s">
        <v>1690</v>
      </c>
      <c r="H9" s="330">
        <v>1</v>
      </c>
      <c r="I9" s="327" t="s">
        <v>1681</v>
      </c>
      <c r="J9" s="329" t="s">
        <v>62</v>
      </c>
      <c r="K9" s="329" t="s">
        <v>63</v>
      </c>
      <c r="L9" s="329" t="s">
        <v>1691</v>
      </c>
      <c r="M9" s="535">
        <v>45595</v>
      </c>
      <c r="N9" s="535">
        <v>45646</v>
      </c>
      <c r="O9" s="430">
        <f t="shared" si="5"/>
        <v>7.2857142857142856</v>
      </c>
      <c r="P9" s="438">
        <v>45868</v>
      </c>
      <c r="Q9" s="438">
        <v>45860</v>
      </c>
      <c r="R9" s="1393">
        <f>(Q9-M9)/7-O9</f>
        <v>30.571428571428569</v>
      </c>
      <c r="S9" s="1394" t="str">
        <f t="shared" ca="1" si="2"/>
        <v>Alerta</v>
      </c>
      <c r="T9" s="432">
        <v>1</v>
      </c>
      <c r="U9" s="441">
        <f t="shared" si="3"/>
        <v>1</v>
      </c>
      <c r="V9" s="441">
        <f>IF(R9&gt;O9,0%,IF(R9&lt;=0,"100%",1-(R9/O9)))</f>
        <v>0</v>
      </c>
      <c r="W9" s="1404" t="str">
        <f>IF(Q9&lt;=N9,"Cumple","Incumple")</f>
        <v>Incumple</v>
      </c>
      <c r="X9" s="433" t="s">
        <v>1692</v>
      </c>
      <c r="Y9" s="221" t="s">
        <v>1693</v>
      </c>
      <c r="Z9" s="441">
        <f t="shared" si="7"/>
        <v>0.5</v>
      </c>
      <c r="AA9" s="442">
        <v>1</v>
      </c>
      <c r="AB9" s="442">
        <v>0.5</v>
      </c>
      <c r="AC9" s="444">
        <f t="shared" si="4"/>
        <v>0.66666666666666663</v>
      </c>
      <c r="AD9" s="434" t="s">
        <v>1694</v>
      </c>
      <c r="AE9" s="503"/>
    </row>
    <row r="10" spans="1:31" ht="165.75" customHeight="1" x14ac:dyDescent="0.2">
      <c r="A10" s="1792" t="s">
        <v>344</v>
      </c>
      <c r="B10" s="1766" t="s">
        <v>55</v>
      </c>
      <c r="C10" s="1800" t="s">
        <v>1695</v>
      </c>
      <c r="D10" s="1800" t="s">
        <v>1696</v>
      </c>
      <c r="E10" s="1801" t="s">
        <v>1697</v>
      </c>
      <c r="F10" s="325" t="s">
        <v>1698</v>
      </c>
      <c r="G10" s="326" t="s">
        <v>1498</v>
      </c>
      <c r="H10" s="328">
        <v>1</v>
      </c>
      <c r="I10" s="326" t="s">
        <v>1699</v>
      </c>
      <c r="J10" s="331" t="s">
        <v>62</v>
      </c>
      <c r="K10" s="331" t="s">
        <v>471</v>
      </c>
      <c r="L10" s="331" t="s">
        <v>1700</v>
      </c>
      <c r="M10" s="534">
        <v>45595</v>
      </c>
      <c r="N10" s="534">
        <v>45746</v>
      </c>
      <c r="O10" s="430">
        <f t="shared" si="5"/>
        <v>21.571428571428573</v>
      </c>
      <c r="P10" s="438">
        <v>45695</v>
      </c>
      <c r="Q10" s="438">
        <v>45695</v>
      </c>
      <c r="R10" s="1393">
        <f t="shared" si="1"/>
        <v>-7.2857142857142865</v>
      </c>
      <c r="S10" s="1394" t="str">
        <f t="shared" ca="1" si="2"/>
        <v>Alerta</v>
      </c>
      <c r="T10" s="432">
        <v>1</v>
      </c>
      <c r="U10" s="441">
        <f t="shared" si="3"/>
        <v>1</v>
      </c>
      <c r="V10" s="441" t="str">
        <f>IF(R10&gt;O10,0%,IF(R10&lt;=0,"100%",1-(R10/O10)))</f>
        <v>100%</v>
      </c>
      <c r="W10" s="1404" t="str">
        <f t="shared" si="6"/>
        <v>Cumple</v>
      </c>
      <c r="X10" s="433" t="s">
        <v>1701</v>
      </c>
      <c r="Y10" s="221" t="s">
        <v>1702</v>
      </c>
      <c r="Z10" s="441">
        <f>(U10+V10)/2</f>
        <v>1</v>
      </c>
      <c r="AA10" s="442">
        <v>1</v>
      </c>
      <c r="AB10" s="442">
        <v>1</v>
      </c>
      <c r="AC10" s="444">
        <f t="shared" si="4"/>
        <v>1</v>
      </c>
      <c r="AD10" s="434" t="s">
        <v>1703</v>
      </c>
      <c r="AE10" s="503"/>
    </row>
    <row r="11" spans="1:31" ht="253.5" customHeight="1" x14ac:dyDescent="0.2">
      <c r="A11" s="1793"/>
      <c r="B11" s="1795"/>
      <c r="C11" s="1796"/>
      <c r="D11" s="1796"/>
      <c r="E11" s="1802"/>
      <c r="F11" s="324" t="s">
        <v>1704</v>
      </c>
      <c r="G11" s="327" t="s">
        <v>1705</v>
      </c>
      <c r="H11" s="330">
        <v>1</v>
      </c>
      <c r="I11" s="327" t="s">
        <v>1699</v>
      </c>
      <c r="J11" s="329" t="s">
        <v>62</v>
      </c>
      <c r="K11" s="329" t="s">
        <v>471</v>
      </c>
      <c r="L11" s="329" t="s">
        <v>1706</v>
      </c>
      <c r="M11" s="535">
        <v>45595</v>
      </c>
      <c r="N11" s="535">
        <v>45746</v>
      </c>
      <c r="O11" s="430">
        <f t="shared" si="5"/>
        <v>21.571428571428573</v>
      </c>
      <c r="P11" s="438">
        <v>45868</v>
      </c>
      <c r="Q11" s="438">
        <v>45746</v>
      </c>
      <c r="R11" s="1393">
        <f t="shared" si="1"/>
        <v>0</v>
      </c>
      <c r="S11" s="1394" t="str">
        <f t="shared" ca="1" si="2"/>
        <v>Alerta</v>
      </c>
      <c r="T11" s="432">
        <v>1</v>
      </c>
      <c r="U11" s="441">
        <f t="shared" si="3"/>
        <v>1</v>
      </c>
      <c r="V11" s="441" t="str">
        <f t="shared" ref="V11:V50" si="8">IF(R11&gt;O11,0%,IF(R11&lt;=0,"100%",1-(R11/O11)))</f>
        <v>100%</v>
      </c>
      <c r="W11" s="1404" t="str">
        <f t="shared" si="6"/>
        <v>Cumple</v>
      </c>
      <c r="X11" s="433" t="s">
        <v>1707</v>
      </c>
      <c r="Y11" s="221" t="s">
        <v>1708</v>
      </c>
      <c r="Z11" s="441">
        <f t="shared" si="7"/>
        <v>1</v>
      </c>
      <c r="AA11" s="442">
        <v>1</v>
      </c>
      <c r="AB11" s="442"/>
      <c r="AC11" s="443">
        <f t="shared" si="4"/>
        <v>1</v>
      </c>
      <c r="AD11" s="434" t="s">
        <v>3587</v>
      </c>
      <c r="AE11" s="503"/>
    </row>
    <row r="12" spans="1:31" ht="228" customHeight="1" x14ac:dyDescent="0.2">
      <c r="A12" s="1794"/>
      <c r="B12" s="1767"/>
      <c r="C12" s="1797"/>
      <c r="D12" s="1797"/>
      <c r="E12" s="1803"/>
      <c r="F12" s="324" t="s">
        <v>1709</v>
      </c>
      <c r="G12" s="327" t="s">
        <v>1710</v>
      </c>
      <c r="H12" s="330">
        <v>1</v>
      </c>
      <c r="I12" s="327" t="s">
        <v>1699</v>
      </c>
      <c r="J12" s="329" t="s">
        <v>62</v>
      </c>
      <c r="K12" s="329" t="s">
        <v>471</v>
      </c>
      <c r="L12" s="329" t="s">
        <v>1279</v>
      </c>
      <c r="M12" s="535">
        <v>45595</v>
      </c>
      <c r="N12" s="535">
        <v>45746</v>
      </c>
      <c r="O12" s="430">
        <f t="shared" si="5"/>
        <v>21.571428571428573</v>
      </c>
      <c r="P12" s="438">
        <v>45868</v>
      </c>
      <c r="Q12" s="438">
        <v>45796</v>
      </c>
      <c r="R12" s="1393">
        <f t="shared" si="1"/>
        <v>7.1428571428571423</v>
      </c>
      <c r="S12" s="1394" t="str">
        <f t="shared" ca="1" si="2"/>
        <v>Alerta</v>
      </c>
      <c r="T12" s="432">
        <v>1</v>
      </c>
      <c r="U12" s="441">
        <f t="shared" si="3"/>
        <v>1</v>
      </c>
      <c r="V12" s="441">
        <f t="shared" si="8"/>
        <v>0.66887417218543055</v>
      </c>
      <c r="W12" s="1404" t="str">
        <f>IF(Q12&lt;=N12,"Cumple","Incumple")</f>
        <v>Incumple</v>
      </c>
      <c r="X12" s="433" t="s">
        <v>1711</v>
      </c>
      <c r="Y12" s="221" t="s">
        <v>1712</v>
      </c>
      <c r="Z12" s="441">
        <f t="shared" si="7"/>
        <v>0.83443708609271527</v>
      </c>
      <c r="AA12" s="442">
        <v>1</v>
      </c>
      <c r="AB12" s="442">
        <v>0.5</v>
      </c>
      <c r="AC12" s="443">
        <f t="shared" si="4"/>
        <v>0.7781456953642385</v>
      </c>
      <c r="AD12" s="434" t="s">
        <v>1713</v>
      </c>
      <c r="AE12" s="503"/>
    </row>
    <row r="13" spans="1:31" ht="199.5" x14ac:dyDescent="0.2">
      <c r="A13" s="232" t="s">
        <v>344</v>
      </c>
      <c r="B13" s="221" t="s">
        <v>55</v>
      </c>
      <c r="C13" s="325" t="s">
        <v>1714</v>
      </c>
      <c r="D13" s="326" t="s">
        <v>1715</v>
      </c>
      <c r="E13" s="326" t="s">
        <v>1716</v>
      </c>
      <c r="F13" s="326" t="s">
        <v>1717</v>
      </c>
      <c r="G13" s="326" t="s">
        <v>1718</v>
      </c>
      <c r="H13" s="328">
        <v>1</v>
      </c>
      <c r="I13" s="326" t="s">
        <v>1699</v>
      </c>
      <c r="J13" s="331" t="s">
        <v>62</v>
      </c>
      <c r="K13" s="331" t="s">
        <v>471</v>
      </c>
      <c r="L13" s="331" t="s">
        <v>1719</v>
      </c>
      <c r="M13" s="534">
        <v>45595</v>
      </c>
      <c r="N13" s="536">
        <v>45959</v>
      </c>
      <c r="O13" s="430">
        <f t="shared" si="5"/>
        <v>52</v>
      </c>
      <c r="P13" s="438">
        <v>46052</v>
      </c>
      <c r="Q13" s="438">
        <f t="shared" ref="Q13:Q28" si="9">P13</f>
        <v>46052</v>
      </c>
      <c r="R13" s="1393">
        <f t="shared" si="1"/>
        <v>13.285714285714292</v>
      </c>
      <c r="S13" s="1394" t="str">
        <f t="shared" ca="1" si="2"/>
        <v>Alerta</v>
      </c>
      <c r="T13" s="432">
        <v>0.5</v>
      </c>
      <c r="U13" s="441">
        <f t="shared" si="3"/>
        <v>0.5</v>
      </c>
      <c r="V13" s="441">
        <f t="shared" si="8"/>
        <v>0.74450549450549441</v>
      </c>
      <c r="W13" s="1404" t="str">
        <f>IF(Q13&lt;=N13,"Cumple","Incumple")</f>
        <v>Incumple</v>
      </c>
      <c r="X13" s="433" t="s">
        <v>1720</v>
      </c>
      <c r="Y13" s="221" t="s">
        <v>1721</v>
      </c>
      <c r="Z13" s="441">
        <f t="shared" si="7"/>
        <v>0.62225274725274726</v>
      </c>
      <c r="AA13" s="442"/>
      <c r="AB13" s="442"/>
      <c r="AC13" s="443"/>
      <c r="AD13" s="434"/>
      <c r="AE13" s="503"/>
    </row>
    <row r="14" spans="1:31" ht="87.75" customHeight="1" x14ac:dyDescent="0.2">
      <c r="A14" s="1792" t="s">
        <v>344</v>
      </c>
      <c r="B14" s="1766" t="s">
        <v>55</v>
      </c>
      <c r="C14" s="1800" t="s">
        <v>1722</v>
      </c>
      <c r="D14" s="1800" t="s">
        <v>1723</v>
      </c>
      <c r="E14" s="1816" t="s">
        <v>1724</v>
      </c>
      <c r="F14" s="326" t="s">
        <v>1725</v>
      </c>
      <c r="G14" s="326" t="s">
        <v>1726</v>
      </c>
      <c r="H14" s="331">
        <v>1</v>
      </c>
      <c r="I14" s="326" t="s">
        <v>1681</v>
      </c>
      <c r="J14" s="331" t="s">
        <v>116</v>
      </c>
      <c r="K14" s="331" t="s">
        <v>471</v>
      </c>
      <c r="L14" s="331" t="s">
        <v>1727</v>
      </c>
      <c r="M14" s="534">
        <v>45595</v>
      </c>
      <c r="N14" s="537">
        <v>45747</v>
      </c>
      <c r="O14" s="430">
        <f t="shared" si="5"/>
        <v>21.714285714285715</v>
      </c>
      <c r="P14" s="438">
        <v>45695</v>
      </c>
      <c r="Q14" s="438">
        <f t="shared" si="9"/>
        <v>45695</v>
      </c>
      <c r="R14" s="1393">
        <f t="shared" si="1"/>
        <v>-7.4285714285714288</v>
      </c>
      <c r="S14" s="1394" t="str">
        <f t="shared" ca="1" si="2"/>
        <v>Alerta</v>
      </c>
      <c r="T14" s="432">
        <v>1</v>
      </c>
      <c r="U14" s="441">
        <f>IF(T14/H14=1,1,+T14/H14)</f>
        <v>1</v>
      </c>
      <c r="V14" s="441" t="str">
        <f t="shared" si="8"/>
        <v>100%</v>
      </c>
      <c r="W14" s="1404" t="str">
        <f t="shared" si="6"/>
        <v>Cumple</v>
      </c>
      <c r="X14" s="433" t="s">
        <v>1728</v>
      </c>
      <c r="Y14" s="221" t="s">
        <v>1729</v>
      </c>
      <c r="Z14" s="441">
        <f t="shared" si="7"/>
        <v>1</v>
      </c>
      <c r="AA14" s="442">
        <v>1</v>
      </c>
      <c r="AB14" s="442">
        <v>1</v>
      </c>
      <c r="AC14" s="444">
        <f>AVERAGE(Z14:AB14)</f>
        <v>1</v>
      </c>
      <c r="AD14" s="434" t="s">
        <v>1730</v>
      </c>
      <c r="AE14" s="503"/>
    </row>
    <row r="15" spans="1:31" ht="134.25" customHeight="1" x14ac:dyDescent="0.2">
      <c r="A15" s="1793"/>
      <c r="B15" s="1795"/>
      <c r="C15" s="1796"/>
      <c r="D15" s="1796"/>
      <c r="E15" s="1798"/>
      <c r="F15" s="327" t="s">
        <v>1731</v>
      </c>
      <c r="G15" s="327" t="s">
        <v>1732</v>
      </c>
      <c r="H15" s="330">
        <v>1</v>
      </c>
      <c r="I15" s="327" t="s">
        <v>1681</v>
      </c>
      <c r="J15" s="329" t="s">
        <v>62</v>
      </c>
      <c r="K15" s="329" t="s">
        <v>471</v>
      </c>
      <c r="L15" s="329" t="s">
        <v>1733</v>
      </c>
      <c r="M15" s="535">
        <v>45595</v>
      </c>
      <c r="N15" s="538">
        <v>45747</v>
      </c>
      <c r="O15" s="430">
        <f t="shared" si="5"/>
        <v>21.714285714285715</v>
      </c>
      <c r="P15" s="438">
        <v>45695</v>
      </c>
      <c r="Q15" s="438">
        <v>45695</v>
      </c>
      <c r="R15" s="1393">
        <f t="shared" si="1"/>
        <v>-7.4285714285714288</v>
      </c>
      <c r="S15" s="1394" t="str">
        <f t="shared" ca="1" si="2"/>
        <v>Alerta</v>
      </c>
      <c r="T15" s="432">
        <v>1</v>
      </c>
      <c r="U15" s="441">
        <f t="shared" si="3"/>
        <v>1</v>
      </c>
      <c r="V15" s="441" t="str">
        <f t="shared" si="8"/>
        <v>100%</v>
      </c>
      <c r="W15" s="1404" t="str">
        <f t="shared" si="6"/>
        <v>Cumple</v>
      </c>
      <c r="X15" s="433" t="s">
        <v>1734</v>
      </c>
      <c r="Y15" s="221" t="s">
        <v>1735</v>
      </c>
      <c r="Z15" s="441">
        <f t="shared" si="7"/>
        <v>1</v>
      </c>
      <c r="AA15" s="442">
        <v>1</v>
      </c>
      <c r="AB15" s="442">
        <v>1</v>
      </c>
      <c r="AC15" s="444">
        <f>AVERAGE(Z15:AB15)</f>
        <v>1</v>
      </c>
      <c r="AD15" s="434" t="s">
        <v>1736</v>
      </c>
      <c r="AE15" s="503"/>
    </row>
    <row r="16" spans="1:31" ht="180" customHeight="1" x14ac:dyDescent="0.2">
      <c r="A16" s="1793"/>
      <c r="B16" s="1795"/>
      <c r="C16" s="1796"/>
      <c r="D16" s="1796"/>
      <c r="E16" s="1798"/>
      <c r="F16" s="327" t="s">
        <v>1737</v>
      </c>
      <c r="G16" s="327" t="s">
        <v>1738</v>
      </c>
      <c r="H16" s="330">
        <v>1</v>
      </c>
      <c r="I16" s="327" t="s">
        <v>1681</v>
      </c>
      <c r="J16" s="329" t="s">
        <v>116</v>
      </c>
      <c r="K16" s="329" t="s">
        <v>471</v>
      </c>
      <c r="L16" s="329" t="s">
        <v>1739</v>
      </c>
      <c r="M16" s="535">
        <v>45595</v>
      </c>
      <c r="N16" s="538">
        <v>45747</v>
      </c>
      <c r="O16" s="430">
        <f t="shared" si="5"/>
        <v>21.714285714285715</v>
      </c>
      <c r="P16" s="438">
        <v>45695</v>
      </c>
      <c r="Q16" s="438">
        <f t="shared" si="9"/>
        <v>45695</v>
      </c>
      <c r="R16" s="1393">
        <f t="shared" si="1"/>
        <v>-7.4285714285714288</v>
      </c>
      <c r="S16" s="1394" t="str">
        <f t="shared" ca="1" si="2"/>
        <v>Alerta</v>
      </c>
      <c r="T16" s="432">
        <v>1</v>
      </c>
      <c r="U16" s="441">
        <f t="shared" si="3"/>
        <v>1</v>
      </c>
      <c r="V16" s="441" t="str">
        <f t="shared" si="8"/>
        <v>100%</v>
      </c>
      <c r="W16" s="1404" t="str">
        <f t="shared" si="6"/>
        <v>Cumple</v>
      </c>
      <c r="X16" s="433" t="s">
        <v>1740</v>
      </c>
      <c r="Y16" s="221" t="s">
        <v>1741</v>
      </c>
      <c r="Z16" s="441">
        <f t="shared" si="7"/>
        <v>1</v>
      </c>
      <c r="AA16" s="442">
        <v>1</v>
      </c>
      <c r="AB16" s="442">
        <v>1</v>
      </c>
      <c r="AC16" s="444">
        <f>AVERAGE(Z16:AB16)</f>
        <v>1</v>
      </c>
      <c r="AD16" s="434" t="s">
        <v>3588</v>
      </c>
      <c r="AE16" s="503"/>
    </row>
    <row r="17" spans="1:30" ht="225" customHeight="1" x14ac:dyDescent="0.2">
      <c r="A17" s="1794"/>
      <c r="B17" s="1767"/>
      <c r="C17" s="1797"/>
      <c r="D17" s="1797"/>
      <c r="E17" s="1799"/>
      <c r="F17" s="327" t="s">
        <v>1742</v>
      </c>
      <c r="G17" s="327" t="s">
        <v>1743</v>
      </c>
      <c r="H17" s="329">
        <v>1</v>
      </c>
      <c r="I17" s="327" t="s">
        <v>1681</v>
      </c>
      <c r="J17" s="329" t="s">
        <v>116</v>
      </c>
      <c r="K17" s="329" t="s">
        <v>471</v>
      </c>
      <c r="L17" s="329" t="s">
        <v>1744</v>
      </c>
      <c r="M17" s="535">
        <v>45595</v>
      </c>
      <c r="N17" s="1163">
        <v>45960</v>
      </c>
      <c r="O17" s="430">
        <f t="shared" si="5"/>
        <v>52.142857142857146</v>
      </c>
      <c r="P17" s="438">
        <v>46051</v>
      </c>
      <c r="Q17" s="438">
        <v>45960</v>
      </c>
      <c r="R17" s="1393">
        <f t="shared" si="1"/>
        <v>0</v>
      </c>
      <c r="S17" s="1394" t="str">
        <f t="shared" ca="1" si="2"/>
        <v>Alerta</v>
      </c>
      <c r="T17" s="432">
        <v>1</v>
      </c>
      <c r="U17" s="441">
        <f>IF(T17/H17=1,1,+T17/H17)</f>
        <v>1</v>
      </c>
      <c r="V17" s="441" t="str">
        <f t="shared" si="8"/>
        <v>100%</v>
      </c>
      <c r="W17" s="1404" t="str">
        <f>IF(Q17&lt;=N17,"Cumple","Incumple")</f>
        <v>Cumple</v>
      </c>
      <c r="X17" s="433" t="s">
        <v>3589</v>
      </c>
      <c r="Y17" s="433" t="s">
        <v>3590</v>
      </c>
      <c r="Z17" s="441">
        <f t="shared" si="7"/>
        <v>1</v>
      </c>
      <c r="AA17" s="442">
        <v>1</v>
      </c>
      <c r="AB17" s="442"/>
      <c r="AC17" s="443"/>
      <c r="AD17" s="434" t="s">
        <v>1745</v>
      </c>
    </row>
    <row r="18" spans="1:30" ht="164.25" customHeight="1" x14ac:dyDescent="0.2">
      <c r="A18" s="1792" t="s">
        <v>344</v>
      </c>
      <c r="B18" s="1766" t="s">
        <v>55</v>
      </c>
      <c r="C18" s="1801" t="s">
        <v>1746</v>
      </c>
      <c r="D18" s="1801" t="s">
        <v>1747</v>
      </c>
      <c r="E18" s="1801" t="s">
        <v>1748</v>
      </c>
      <c r="F18" s="332" t="s">
        <v>1749</v>
      </c>
      <c r="G18" s="332" t="s">
        <v>1498</v>
      </c>
      <c r="H18" s="328">
        <v>1</v>
      </c>
      <c r="I18" s="332" t="s">
        <v>1699</v>
      </c>
      <c r="J18" s="331" t="s">
        <v>62</v>
      </c>
      <c r="K18" s="331" t="s">
        <v>471</v>
      </c>
      <c r="L18" s="331" t="s">
        <v>503</v>
      </c>
      <c r="M18" s="534">
        <v>45595</v>
      </c>
      <c r="N18" s="534">
        <v>45747</v>
      </c>
      <c r="O18" s="430">
        <f t="shared" si="5"/>
        <v>21.714285714285715</v>
      </c>
      <c r="P18" s="438">
        <v>45695</v>
      </c>
      <c r="Q18" s="438">
        <f t="shared" si="9"/>
        <v>45695</v>
      </c>
      <c r="R18" s="1393">
        <f>(Q18-M18)/7-O18</f>
        <v>-7.4285714285714288</v>
      </c>
      <c r="S18" s="1394" t="str">
        <f t="shared" ca="1" si="2"/>
        <v>Alerta</v>
      </c>
      <c r="T18" s="432">
        <v>1</v>
      </c>
      <c r="U18" s="441">
        <f>IF(T18/H18=1,1,+T18/H18)</f>
        <v>1</v>
      </c>
      <c r="V18" s="441" t="str">
        <f t="shared" si="8"/>
        <v>100%</v>
      </c>
      <c r="W18" s="1404" t="str">
        <f t="shared" si="6"/>
        <v>Cumple</v>
      </c>
      <c r="X18" s="433" t="s">
        <v>1750</v>
      </c>
      <c r="Y18" s="221" t="s">
        <v>1751</v>
      </c>
      <c r="Z18" s="441">
        <f t="shared" si="7"/>
        <v>1</v>
      </c>
      <c r="AA18" s="442">
        <v>1</v>
      </c>
      <c r="AB18" s="442">
        <v>1</v>
      </c>
      <c r="AC18" s="443">
        <f>AVERAGE(Z18:AB18)</f>
        <v>1</v>
      </c>
      <c r="AD18" s="434" t="s">
        <v>1752</v>
      </c>
    </row>
    <row r="19" spans="1:30" ht="296.25" customHeight="1" x14ac:dyDescent="0.2">
      <c r="A19" s="1793"/>
      <c r="B19" s="1795"/>
      <c r="C19" s="1802"/>
      <c r="D19" s="1802"/>
      <c r="E19" s="1802"/>
      <c r="F19" s="333" t="s">
        <v>1753</v>
      </c>
      <c r="G19" s="333" t="s">
        <v>1754</v>
      </c>
      <c r="H19" s="329">
        <v>17</v>
      </c>
      <c r="I19" s="333" t="s">
        <v>1699</v>
      </c>
      <c r="J19" s="329" t="s">
        <v>62</v>
      </c>
      <c r="K19" s="329" t="s">
        <v>471</v>
      </c>
      <c r="L19" s="329" t="s">
        <v>1755</v>
      </c>
      <c r="M19" s="535">
        <v>45595</v>
      </c>
      <c r="N19" s="535">
        <v>45747</v>
      </c>
      <c r="O19" s="430">
        <f t="shared" si="5"/>
        <v>21.714285714285715</v>
      </c>
      <c r="P19" s="438">
        <v>45868</v>
      </c>
      <c r="Q19" s="438">
        <v>45728</v>
      </c>
      <c r="R19" s="1393">
        <f>(Q19-M19)/7-O19</f>
        <v>-2.7142857142857153</v>
      </c>
      <c r="S19" s="1394" t="str">
        <f t="shared" ca="1" si="2"/>
        <v>Alerta</v>
      </c>
      <c r="T19" s="432">
        <v>17</v>
      </c>
      <c r="U19" s="441">
        <f>IF(T19/H19=1,1,+T19/H19)</f>
        <v>1</v>
      </c>
      <c r="V19" s="441" t="str">
        <f>IF(R19&gt;O19,0%,IF(R19&lt;=0,"100%",1-(R19/O19)))</f>
        <v>100%</v>
      </c>
      <c r="W19" s="1404" t="str">
        <f t="shared" si="6"/>
        <v>Cumple</v>
      </c>
      <c r="X19" s="433" t="s">
        <v>1756</v>
      </c>
      <c r="Y19" s="439" t="s">
        <v>1757</v>
      </c>
      <c r="Z19" s="441">
        <f>(U19+V19)/2</f>
        <v>1</v>
      </c>
      <c r="AA19" s="442"/>
      <c r="AB19" s="442"/>
      <c r="AC19" s="443">
        <f>AVERAGE(Z19:AB19)</f>
        <v>1</v>
      </c>
      <c r="AD19" s="434"/>
    </row>
    <row r="20" spans="1:30" ht="105" customHeight="1" x14ac:dyDescent="0.2">
      <c r="A20" s="1793"/>
      <c r="B20" s="1795"/>
      <c r="C20" s="1802"/>
      <c r="D20" s="1802"/>
      <c r="E20" s="1802"/>
      <c r="F20" s="333" t="s">
        <v>1758</v>
      </c>
      <c r="G20" s="333" t="s">
        <v>1759</v>
      </c>
      <c r="H20" s="329">
        <v>17</v>
      </c>
      <c r="I20" s="333" t="s">
        <v>1699</v>
      </c>
      <c r="J20" s="329" t="s">
        <v>62</v>
      </c>
      <c r="K20" s="329" t="s">
        <v>471</v>
      </c>
      <c r="L20" s="329" t="s">
        <v>1279</v>
      </c>
      <c r="M20" s="535">
        <v>45595</v>
      </c>
      <c r="N20" s="535">
        <v>45747</v>
      </c>
      <c r="O20" s="430">
        <f t="shared" si="5"/>
        <v>21.714285714285715</v>
      </c>
      <c r="P20" s="438">
        <v>45868</v>
      </c>
      <c r="Q20" s="438">
        <v>45735</v>
      </c>
      <c r="R20" s="1393">
        <f t="shared" si="1"/>
        <v>-1.7142857142857153</v>
      </c>
      <c r="S20" s="1394" t="str">
        <f t="shared" ca="1" si="2"/>
        <v>Alerta</v>
      </c>
      <c r="T20" s="432">
        <v>17</v>
      </c>
      <c r="U20" s="441">
        <f t="shared" si="3"/>
        <v>1</v>
      </c>
      <c r="V20" s="441" t="str">
        <f t="shared" si="8"/>
        <v>100%</v>
      </c>
      <c r="W20" s="1404" t="str">
        <f t="shared" si="6"/>
        <v>Cumple</v>
      </c>
      <c r="X20" s="433" t="s">
        <v>1760</v>
      </c>
      <c r="Y20" s="221" t="s">
        <v>1761</v>
      </c>
      <c r="Z20" s="441">
        <f t="shared" si="7"/>
        <v>1</v>
      </c>
      <c r="AA20" s="442"/>
      <c r="AB20" s="442"/>
      <c r="AC20" s="443"/>
      <c r="AD20" s="434"/>
    </row>
    <row r="21" spans="1:30" ht="228" x14ac:dyDescent="0.2">
      <c r="A21" s="1794"/>
      <c r="B21" s="1767"/>
      <c r="C21" s="1803"/>
      <c r="D21" s="1803"/>
      <c r="E21" s="1803"/>
      <c r="F21" s="333" t="s">
        <v>1762</v>
      </c>
      <c r="G21" s="333" t="s">
        <v>1763</v>
      </c>
      <c r="H21" s="329">
        <v>7</v>
      </c>
      <c r="I21" s="333" t="s">
        <v>1699</v>
      </c>
      <c r="J21" s="329" t="s">
        <v>62</v>
      </c>
      <c r="K21" s="329" t="s">
        <v>471</v>
      </c>
      <c r="L21" s="329" t="s">
        <v>1764</v>
      </c>
      <c r="M21" s="535">
        <v>45595</v>
      </c>
      <c r="N21" s="941">
        <v>45960</v>
      </c>
      <c r="O21" s="430">
        <f t="shared" si="5"/>
        <v>52.142857142857146</v>
      </c>
      <c r="P21" s="438" t="s">
        <v>1617</v>
      </c>
      <c r="Q21" s="438">
        <v>45960</v>
      </c>
      <c r="R21" s="1393">
        <f t="shared" si="1"/>
        <v>0</v>
      </c>
      <c r="S21" s="1394" t="str">
        <f t="shared" ca="1" si="2"/>
        <v>Alerta</v>
      </c>
      <c r="T21" s="432">
        <v>7</v>
      </c>
      <c r="U21" s="441">
        <f t="shared" si="3"/>
        <v>1</v>
      </c>
      <c r="V21" s="441" t="str">
        <f t="shared" si="8"/>
        <v>100%</v>
      </c>
      <c r="W21" s="1404" t="str">
        <f>IF(Q21&lt;=N21,"Cumple","Incumple")</f>
        <v>Cumple</v>
      </c>
      <c r="X21" s="433" t="s">
        <v>3591</v>
      </c>
      <c r="Y21" s="433" t="s">
        <v>3592</v>
      </c>
      <c r="Z21" s="441">
        <f t="shared" si="7"/>
        <v>1</v>
      </c>
      <c r="AA21" s="442">
        <v>1</v>
      </c>
      <c r="AB21" s="442"/>
      <c r="AC21" s="443"/>
      <c r="AD21" s="434" t="s">
        <v>1765</v>
      </c>
    </row>
    <row r="22" spans="1:30" ht="178.5" customHeight="1" x14ac:dyDescent="0.2">
      <c r="A22" s="1792" t="s">
        <v>344</v>
      </c>
      <c r="B22" s="1766" t="s">
        <v>55</v>
      </c>
      <c r="C22" s="1800" t="s">
        <v>1766</v>
      </c>
      <c r="D22" s="1800" t="s">
        <v>1767</v>
      </c>
      <c r="E22" s="1800" t="s">
        <v>1768</v>
      </c>
      <c r="F22" s="326" t="s">
        <v>1769</v>
      </c>
      <c r="G22" s="326" t="s">
        <v>1770</v>
      </c>
      <c r="H22" s="331">
        <v>1</v>
      </c>
      <c r="I22" s="326" t="s">
        <v>1771</v>
      </c>
      <c r="J22" s="331" t="s">
        <v>62</v>
      </c>
      <c r="K22" s="331" t="s">
        <v>471</v>
      </c>
      <c r="L22" s="331" t="s">
        <v>1772</v>
      </c>
      <c r="M22" s="534">
        <v>45595</v>
      </c>
      <c r="N22" s="534">
        <v>45747</v>
      </c>
      <c r="O22" s="430">
        <f t="shared" si="5"/>
        <v>21.714285714285715</v>
      </c>
      <c r="P22" s="438">
        <v>46052</v>
      </c>
      <c r="Q22" s="438">
        <f t="shared" si="9"/>
        <v>46052</v>
      </c>
      <c r="R22" s="1393">
        <f t="shared" si="1"/>
        <v>43.571428571428577</v>
      </c>
      <c r="S22" s="1394" t="str">
        <f t="shared" ca="1" si="2"/>
        <v>Alerta</v>
      </c>
      <c r="T22" s="432">
        <v>0.9</v>
      </c>
      <c r="U22" s="441">
        <f t="shared" si="3"/>
        <v>0.9</v>
      </c>
      <c r="V22" s="441">
        <f t="shared" si="8"/>
        <v>0</v>
      </c>
      <c r="W22" s="1404" t="str">
        <f t="shared" si="6"/>
        <v>Incumple</v>
      </c>
      <c r="X22" s="433" t="s">
        <v>3593</v>
      </c>
      <c r="Y22" s="221" t="s">
        <v>3594</v>
      </c>
      <c r="Z22" s="441">
        <f t="shared" si="7"/>
        <v>0.45</v>
      </c>
      <c r="AA22" s="442">
        <v>0.8</v>
      </c>
      <c r="AB22" s="442">
        <v>0.8</v>
      </c>
      <c r="AC22" s="443">
        <f>AVERAGE(Z22:AB22)</f>
        <v>0.68333333333333324</v>
      </c>
      <c r="AD22" s="434" t="s">
        <v>1773</v>
      </c>
    </row>
    <row r="23" spans="1:30" ht="195" customHeight="1" x14ac:dyDescent="0.2">
      <c r="A23" s="1793"/>
      <c r="B23" s="1795"/>
      <c r="C23" s="1796"/>
      <c r="D23" s="1796"/>
      <c r="E23" s="1796"/>
      <c r="F23" s="327" t="s">
        <v>1774</v>
      </c>
      <c r="G23" s="327" t="s">
        <v>197</v>
      </c>
      <c r="H23" s="330">
        <v>1</v>
      </c>
      <c r="I23" s="327" t="s">
        <v>1771</v>
      </c>
      <c r="J23" s="329" t="s">
        <v>62</v>
      </c>
      <c r="K23" s="329" t="s">
        <v>471</v>
      </c>
      <c r="L23" s="329" t="s">
        <v>1775</v>
      </c>
      <c r="M23" s="535">
        <v>45595</v>
      </c>
      <c r="N23" s="535">
        <v>45747</v>
      </c>
      <c r="O23" s="430">
        <f t="shared" si="5"/>
        <v>21.714285714285715</v>
      </c>
      <c r="P23" s="438">
        <v>46052</v>
      </c>
      <c r="Q23" s="438">
        <f>P23</f>
        <v>46052</v>
      </c>
      <c r="R23" s="1393">
        <f t="shared" si="1"/>
        <v>43.571428571428577</v>
      </c>
      <c r="S23" s="1394" t="str">
        <f t="shared" ca="1" si="2"/>
        <v>Alerta</v>
      </c>
      <c r="T23" s="432">
        <v>0.9</v>
      </c>
      <c r="U23" s="441">
        <f t="shared" si="3"/>
        <v>0.9</v>
      </c>
      <c r="V23" s="441">
        <f t="shared" si="8"/>
        <v>0</v>
      </c>
      <c r="W23" s="1404" t="str">
        <f t="shared" si="6"/>
        <v>Incumple</v>
      </c>
      <c r="X23" s="433" t="s">
        <v>3595</v>
      </c>
      <c r="Y23" s="221" t="s">
        <v>3596</v>
      </c>
      <c r="Z23" s="441">
        <f t="shared" si="7"/>
        <v>0.45</v>
      </c>
      <c r="AA23" s="442">
        <v>0.8</v>
      </c>
      <c r="AB23" s="442">
        <v>0.8</v>
      </c>
      <c r="AC23" s="443">
        <f>AVERAGE(Z23:AB23)</f>
        <v>0.68333333333333324</v>
      </c>
      <c r="AD23" s="434" t="s">
        <v>1776</v>
      </c>
    </row>
    <row r="24" spans="1:30" ht="152.25" customHeight="1" x14ac:dyDescent="0.2">
      <c r="A24" s="1794"/>
      <c r="B24" s="1767"/>
      <c r="C24" s="1797"/>
      <c r="D24" s="1797"/>
      <c r="E24" s="1797"/>
      <c r="F24" s="327" t="s">
        <v>1777</v>
      </c>
      <c r="G24" s="327" t="s">
        <v>1778</v>
      </c>
      <c r="H24" s="330">
        <v>1</v>
      </c>
      <c r="I24" s="327" t="s">
        <v>1771</v>
      </c>
      <c r="J24" s="329" t="s">
        <v>62</v>
      </c>
      <c r="K24" s="329" t="s">
        <v>471</v>
      </c>
      <c r="L24" s="329" t="s">
        <v>1779</v>
      </c>
      <c r="M24" s="535">
        <v>45595</v>
      </c>
      <c r="N24" s="535">
        <v>45747</v>
      </c>
      <c r="O24" s="430">
        <f t="shared" si="5"/>
        <v>21.714285714285715</v>
      </c>
      <c r="P24" s="438">
        <v>45870</v>
      </c>
      <c r="Q24" s="438">
        <v>45747</v>
      </c>
      <c r="R24" s="1393">
        <f t="shared" si="1"/>
        <v>0</v>
      </c>
      <c r="S24" s="1394" t="str">
        <f t="shared" ca="1" si="2"/>
        <v>Alerta</v>
      </c>
      <c r="T24" s="432">
        <v>1</v>
      </c>
      <c r="U24" s="441">
        <f>IF(T24/H24=1,1,+T24/H24)</f>
        <v>1</v>
      </c>
      <c r="V24" s="441" t="str">
        <f t="shared" si="8"/>
        <v>100%</v>
      </c>
      <c r="W24" s="1404" t="str">
        <f t="shared" si="6"/>
        <v>Cumple</v>
      </c>
      <c r="X24" s="433" t="s">
        <v>1780</v>
      </c>
      <c r="Y24" s="433" t="s">
        <v>1781</v>
      </c>
      <c r="Z24" s="441">
        <f t="shared" si="7"/>
        <v>1</v>
      </c>
      <c r="AA24" s="442">
        <v>1</v>
      </c>
      <c r="AB24" s="442"/>
      <c r="AC24" s="443"/>
      <c r="AD24" s="434" t="s">
        <v>1782</v>
      </c>
    </row>
    <row r="25" spans="1:30" ht="144" customHeight="1" x14ac:dyDescent="0.2">
      <c r="A25" s="232" t="s">
        <v>344</v>
      </c>
      <c r="B25" s="221" t="s">
        <v>55</v>
      </c>
      <c r="C25" s="325" t="s">
        <v>1783</v>
      </c>
      <c r="D25" s="326" t="s">
        <v>1784</v>
      </c>
      <c r="E25" s="326" t="s">
        <v>1785</v>
      </c>
      <c r="F25" s="326" t="s">
        <v>1786</v>
      </c>
      <c r="G25" s="326" t="s">
        <v>1787</v>
      </c>
      <c r="H25" s="328">
        <v>1</v>
      </c>
      <c r="I25" s="326" t="s">
        <v>1771</v>
      </c>
      <c r="J25" s="331" t="s">
        <v>62</v>
      </c>
      <c r="K25" s="331" t="s">
        <v>471</v>
      </c>
      <c r="L25" s="331" t="s">
        <v>1788</v>
      </c>
      <c r="M25" s="534">
        <v>45595</v>
      </c>
      <c r="N25" s="534">
        <v>45747</v>
      </c>
      <c r="O25" s="430">
        <f t="shared" si="5"/>
        <v>21.714285714285715</v>
      </c>
      <c r="P25" s="438">
        <v>45868</v>
      </c>
      <c r="Q25" s="438">
        <v>45747</v>
      </c>
      <c r="R25" s="1393">
        <f t="shared" si="1"/>
        <v>0</v>
      </c>
      <c r="S25" s="1394" t="str">
        <f t="shared" ca="1" si="2"/>
        <v>Alerta</v>
      </c>
      <c r="T25" s="432">
        <v>1</v>
      </c>
      <c r="U25" s="441">
        <f t="shared" si="3"/>
        <v>1</v>
      </c>
      <c r="V25" s="441" t="str">
        <f t="shared" si="8"/>
        <v>100%</v>
      </c>
      <c r="W25" s="1404" t="str">
        <f t="shared" si="6"/>
        <v>Cumple</v>
      </c>
      <c r="X25" s="433" t="s">
        <v>1789</v>
      </c>
      <c r="Y25" s="433" t="s">
        <v>1790</v>
      </c>
      <c r="Z25" s="441">
        <f t="shared" si="7"/>
        <v>1</v>
      </c>
      <c r="AA25" s="442">
        <v>1</v>
      </c>
      <c r="AB25" s="442"/>
      <c r="AC25" s="443"/>
      <c r="AD25" s="434" t="s">
        <v>3597</v>
      </c>
    </row>
    <row r="26" spans="1:30" ht="155.25" customHeight="1" x14ac:dyDescent="0.2">
      <c r="A26" s="1792" t="s">
        <v>344</v>
      </c>
      <c r="B26" s="1766" t="s">
        <v>55</v>
      </c>
      <c r="C26" s="1800" t="s">
        <v>1791</v>
      </c>
      <c r="D26" s="1800" t="s">
        <v>1792</v>
      </c>
      <c r="E26" s="1800" t="s">
        <v>1793</v>
      </c>
      <c r="F26" s="326" t="s">
        <v>1794</v>
      </c>
      <c r="G26" s="326" t="s">
        <v>197</v>
      </c>
      <c r="H26" s="328">
        <v>1</v>
      </c>
      <c r="I26" s="326" t="s">
        <v>1699</v>
      </c>
      <c r="J26" s="331" t="s">
        <v>62</v>
      </c>
      <c r="K26" s="331" t="s">
        <v>471</v>
      </c>
      <c r="L26" s="331" t="s">
        <v>1775</v>
      </c>
      <c r="M26" s="534">
        <v>45595</v>
      </c>
      <c r="N26" s="534">
        <v>45747</v>
      </c>
      <c r="O26" s="430">
        <f t="shared" si="5"/>
        <v>21.714285714285715</v>
      </c>
      <c r="P26" s="438">
        <v>46052</v>
      </c>
      <c r="Q26" s="438">
        <v>45694</v>
      </c>
      <c r="R26" s="1393">
        <f t="shared" si="1"/>
        <v>-7.571428571428573</v>
      </c>
      <c r="S26" s="1394" t="str">
        <f t="shared" ca="1" si="2"/>
        <v>Alerta</v>
      </c>
      <c r="T26" s="432">
        <v>1</v>
      </c>
      <c r="U26" s="441">
        <f t="shared" si="3"/>
        <v>1</v>
      </c>
      <c r="V26" s="441" t="str">
        <f t="shared" si="8"/>
        <v>100%</v>
      </c>
      <c r="W26" s="1404" t="str">
        <f t="shared" si="6"/>
        <v>Cumple</v>
      </c>
      <c r="X26" s="433" t="s">
        <v>3598</v>
      </c>
      <c r="Y26" s="433" t="s">
        <v>3599</v>
      </c>
      <c r="Z26" s="441">
        <f t="shared" si="7"/>
        <v>1</v>
      </c>
      <c r="AA26" s="442">
        <v>0.8</v>
      </c>
      <c r="AB26" s="442"/>
      <c r="AC26" s="443"/>
      <c r="AD26" s="434" t="s">
        <v>1795</v>
      </c>
    </row>
    <row r="27" spans="1:30" ht="118.5" customHeight="1" x14ac:dyDescent="0.2">
      <c r="A27" s="1793"/>
      <c r="B27" s="1795"/>
      <c r="C27" s="1796"/>
      <c r="D27" s="1796"/>
      <c r="E27" s="1796"/>
      <c r="F27" s="327" t="s">
        <v>1796</v>
      </c>
      <c r="G27" s="327" t="s">
        <v>1797</v>
      </c>
      <c r="H27" s="330">
        <v>1</v>
      </c>
      <c r="I27" s="327" t="s">
        <v>1798</v>
      </c>
      <c r="J27" s="329" t="s">
        <v>62</v>
      </c>
      <c r="K27" s="329" t="s">
        <v>471</v>
      </c>
      <c r="L27" s="329" t="s">
        <v>1799</v>
      </c>
      <c r="M27" s="535">
        <v>45595</v>
      </c>
      <c r="N27" s="535">
        <v>45747</v>
      </c>
      <c r="O27" s="430">
        <f t="shared" si="5"/>
        <v>21.714285714285715</v>
      </c>
      <c r="P27" s="438">
        <v>45870</v>
      </c>
      <c r="Q27" s="438">
        <v>45799</v>
      </c>
      <c r="R27" s="1393">
        <f t="shared" si="1"/>
        <v>7.428571428571427</v>
      </c>
      <c r="S27" s="1394" t="str">
        <f t="shared" ca="1" si="2"/>
        <v>Alerta</v>
      </c>
      <c r="T27" s="432">
        <v>1</v>
      </c>
      <c r="U27" s="441">
        <f t="shared" si="3"/>
        <v>1</v>
      </c>
      <c r="V27" s="441">
        <f t="shared" si="8"/>
        <v>0.65789473684210531</v>
      </c>
      <c r="W27" s="1404" t="str">
        <f t="shared" si="6"/>
        <v>Incumple</v>
      </c>
      <c r="X27" s="433" t="s">
        <v>1800</v>
      </c>
      <c r="Y27" s="433" t="s">
        <v>1801</v>
      </c>
      <c r="Z27" s="441">
        <f t="shared" si="7"/>
        <v>0.82894736842105265</v>
      </c>
      <c r="AA27" s="442">
        <v>1</v>
      </c>
      <c r="AB27" s="442"/>
      <c r="AC27" s="443"/>
      <c r="AD27" s="434" t="s">
        <v>1802</v>
      </c>
    </row>
    <row r="28" spans="1:30" ht="165.75" customHeight="1" x14ac:dyDescent="0.2">
      <c r="A28" s="1794"/>
      <c r="B28" s="1767"/>
      <c r="C28" s="1797"/>
      <c r="D28" s="1797"/>
      <c r="E28" s="1797"/>
      <c r="F28" s="327" t="s">
        <v>1803</v>
      </c>
      <c r="G28" s="327" t="s">
        <v>185</v>
      </c>
      <c r="H28" s="330">
        <v>1</v>
      </c>
      <c r="I28" s="327" t="s">
        <v>1798</v>
      </c>
      <c r="J28" s="329" t="s">
        <v>62</v>
      </c>
      <c r="K28" s="329" t="s">
        <v>471</v>
      </c>
      <c r="L28" s="329" t="s">
        <v>1804</v>
      </c>
      <c r="M28" s="535">
        <v>45595</v>
      </c>
      <c r="N28" s="535">
        <v>46111</v>
      </c>
      <c r="O28" s="430">
        <f t="shared" si="5"/>
        <v>73.714285714285708</v>
      </c>
      <c r="P28" s="438">
        <v>46052</v>
      </c>
      <c r="Q28" s="438">
        <f t="shared" si="9"/>
        <v>46052</v>
      </c>
      <c r="R28" s="1393">
        <f t="shared" si="1"/>
        <v>-8.4285714285714164</v>
      </c>
      <c r="S28" s="1394" t="str">
        <f t="shared" ca="1" si="2"/>
        <v>En tiempo</v>
      </c>
      <c r="T28" s="432">
        <v>0.3</v>
      </c>
      <c r="U28" s="441">
        <f t="shared" si="3"/>
        <v>0.3</v>
      </c>
      <c r="V28" s="441" t="str">
        <f t="shared" si="8"/>
        <v>100%</v>
      </c>
      <c r="W28" s="1404" t="str">
        <f t="shared" si="6"/>
        <v>Cumple</v>
      </c>
      <c r="X28" s="433" t="s">
        <v>3600</v>
      </c>
      <c r="Y28" s="433" t="s">
        <v>3601</v>
      </c>
      <c r="Z28" s="441">
        <f t="shared" si="7"/>
        <v>0.65</v>
      </c>
      <c r="AA28" s="442"/>
      <c r="AB28" s="442"/>
      <c r="AC28" s="443"/>
      <c r="AD28" s="434"/>
    </row>
    <row r="29" spans="1:30" ht="142.5" x14ac:dyDescent="0.2">
      <c r="A29" s="1792" t="s">
        <v>344</v>
      </c>
      <c r="B29" s="1766" t="s">
        <v>55</v>
      </c>
      <c r="C29" s="1796" t="s">
        <v>1805</v>
      </c>
      <c r="D29" s="1796" t="s">
        <v>1806</v>
      </c>
      <c r="E29" s="1796" t="s">
        <v>1807</v>
      </c>
      <c r="F29" s="327" t="s">
        <v>1808</v>
      </c>
      <c r="G29" s="327" t="s">
        <v>1498</v>
      </c>
      <c r="H29" s="330">
        <v>1</v>
      </c>
      <c r="I29" s="327" t="s">
        <v>1699</v>
      </c>
      <c r="J29" s="329" t="s">
        <v>62</v>
      </c>
      <c r="K29" s="329" t="s">
        <v>471</v>
      </c>
      <c r="L29" s="329" t="s">
        <v>1809</v>
      </c>
      <c r="M29" s="535">
        <v>45595</v>
      </c>
      <c r="N29" s="535">
        <v>45838</v>
      </c>
      <c r="O29" s="430">
        <f t="shared" si="5"/>
        <v>34.714285714285715</v>
      </c>
      <c r="P29" s="438">
        <v>45868</v>
      </c>
      <c r="Q29" s="438">
        <v>45707</v>
      </c>
      <c r="R29" s="1393">
        <f t="shared" si="1"/>
        <v>-18.714285714285715</v>
      </c>
      <c r="S29" s="1394" t="str">
        <f t="shared" ca="1" si="2"/>
        <v>Alerta</v>
      </c>
      <c r="T29" s="432">
        <v>1</v>
      </c>
      <c r="U29" s="441">
        <f t="shared" si="3"/>
        <v>1</v>
      </c>
      <c r="V29" s="441" t="str">
        <f t="shared" si="8"/>
        <v>100%</v>
      </c>
      <c r="W29" s="1404" t="str">
        <f t="shared" si="6"/>
        <v>Cumple</v>
      </c>
      <c r="X29" s="433" t="s">
        <v>1810</v>
      </c>
      <c r="Y29" s="433" t="s">
        <v>1811</v>
      </c>
      <c r="Z29" s="441">
        <f t="shared" si="7"/>
        <v>1</v>
      </c>
      <c r="AA29" s="442">
        <v>0.8</v>
      </c>
      <c r="AB29" s="442"/>
      <c r="AC29" s="443">
        <f>AVERAGE(Z29:AB29)</f>
        <v>0.9</v>
      </c>
      <c r="AD29" s="434" t="s">
        <v>1812</v>
      </c>
    </row>
    <row r="30" spans="1:30" ht="159.75" customHeight="1" x14ac:dyDescent="0.2">
      <c r="A30" s="1793"/>
      <c r="B30" s="1795"/>
      <c r="C30" s="1796"/>
      <c r="D30" s="1796"/>
      <c r="E30" s="1796"/>
      <c r="F30" s="327" t="s">
        <v>1813</v>
      </c>
      <c r="G30" s="327" t="s">
        <v>1814</v>
      </c>
      <c r="H30" s="329">
        <v>1</v>
      </c>
      <c r="I30" s="327" t="s">
        <v>1771</v>
      </c>
      <c r="J30" s="329" t="s">
        <v>62</v>
      </c>
      <c r="K30" s="329" t="s">
        <v>471</v>
      </c>
      <c r="L30" s="329" t="s">
        <v>1815</v>
      </c>
      <c r="M30" s="535">
        <v>45595</v>
      </c>
      <c r="N30" s="535">
        <v>45838</v>
      </c>
      <c r="O30" s="430">
        <f t="shared" si="5"/>
        <v>34.714285714285715</v>
      </c>
      <c r="P30" s="438">
        <v>45868</v>
      </c>
      <c r="Q30" s="438">
        <v>45828</v>
      </c>
      <c r="R30" s="1393">
        <f t="shared" si="1"/>
        <v>-1.4285714285714306</v>
      </c>
      <c r="S30" s="1394" t="str">
        <f t="shared" ca="1" si="2"/>
        <v>Alerta</v>
      </c>
      <c r="T30" s="432">
        <v>1</v>
      </c>
      <c r="U30" s="441">
        <f t="shared" si="3"/>
        <v>1</v>
      </c>
      <c r="V30" s="441" t="str">
        <f t="shared" si="8"/>
        <v>100%</v>
      </c>
      <c r="W30" s="1404" t="str">
        <f t="shared" si="6"/>
        <v>Cumple</v>
      </c>
      <c r="X30" s="433" t="s">
        <v>1816</v>
      </c>
      <c r="Y30" s="433" t="s">
        <v>1817</v>
      </c>
      <c r="Z30" s="441">
        <f t="shared" si="7"/>
        <v>1</v>
      </c>
      <c r="AA30" s="442"/>
      <c r="AB30" s="442"/>
      <c r="AC30" s="443"/>
      <c r="AD30" s="434"/>
    </row>
    <row r="31" spans="1:30" ht="145.5" customHeight="1" x14ac:dyDescent="0.2">
      <c r="A31" s="1794"/>
      <c r="B31" s="1767"/>
      <c r="C31" s="1797"/>
      <c r="D31" s="1797"/>
      <c r="E31" s="1797"/>
      <c r="F31" s="327" t="s">
        <v>1818</v>
      </c>
      <c r="G31" s="327" t="s">
        <v>1819</v>
      </c>
      <c r="H31" s="330">
        <v>1</v>
      </c>
      <c r="I31" s="327" t="s">
        <v>1699</v>
      </c>
      <c r="J31" s="329" t="s">
        <v>62</v>
      </c>
      <c r="K31" s="329" t="s">
        <v>471</v>
      </c>
      <c r="L31" s="329" t="s">
        <v>1391</v>
      </c>
      <c r="M31" s="535">
        <v>45595</v>
      </c>
      <c r="N31" s="535">
        <v>45959</v>
      </c>
      <c r="O31" s="430">
        <f t="shared" si="5"/>
        <v>52</v>
      </c>
      <c r="P31" s="438">
        <v>45868</v>
      </c>
      <c r="Q31" s="438">
        <v>45868</v>
      </c>
      <c r="R31" s="1393">
        <f t="shared" si="1"/>
        <v>-13</v>
      </c>
      <c r="S31" s="1394" t="str">
        <f t="shared" ca="1" si="2"/>
        <v>Alerta</v>
      </c>
      <c r="T31" s="432">
        <v>1</v>
      </c>
      <c r="U31" s="441">
        <f t="shared" si="3"/>
        <v>1</v>
      </c>
      <c r="V31" s="441" t="str">
        <f t="shared" si="8"/>
        <v>100%</v>
      </c>
      <c r="W31" s="1404" t="str">
        <f t="shared" si="6"/>
        <v>Cumple</v>
      </c>
      <c r="X31" s="433" t="s">
        <v>1816</v>
      </c>
      <c r="Y31" s="433" t="s">
        <v>1820</v>
      </c>
      <c r="Z31" s="441">
        <f t="shared" si="7"/>
        <v>1</v>
      </c>
      <c r="AA31" s="442"/>
      <c r="AB31" s="442"/>
      <c r="AC31" s="443"/>
      <c r="AD31" s="434"/>
    </row>
    <row r="32" spans="1:30" ht="175.5" customHeight="1" x14ac:dyDescent="0.2">
      <c r="A32" s="1792" t="s">
        <v>344</v>
      </c>
      <c r="B32" s="1766" t="s">
        <v>55</v>
      </c>
      <c r="C32" s="1796" t="s">
        <v>1821</v>
      </c>
      <c r="D32" s="1798" t="s">
        <v>1822</v>
      </c>
      <c r="E32" s="1798" t="s">
        <v>1823</v>
      </c>
      <c r="F32" s="539" t="s">
        <v>1824</v>
      </c>
      <c r="G32" s="539" t="s">
        <v>1825</v>
      </c>
      <c r="H32" s="329">
        <v>1</v>
      </c>
      <c r="I32" s="327" t="s">
        <v>1681</v>
      </c>
      <c r="J32" s="329" t="s">
        <v>62</v>
      </c>
      <c r="K32" s="329" t="s">
        <v>471</v>
      </c>
      <c r="L32" s="540" t="s">
        <v>1826</v>
      </c>
      <c r="M32" s="535">
        <v>45595</v>
      </c>
      <c r="N32" s="535">
        <v>45838</v>
      </c>
      <c r="O32" s="430">
        <f t="shared" si="5"/>
        <v>34.714285714285715</v>
      </c>
      <c r="P32" s="438">
        <v>45868</v>
      </c>
      <c r="Q32" s="438">
        <v>45838</v>
      </c>
      <c r="R32" s="1393">
        <f t="shared" si="1"/>
        <v>0</v>
      </c>
      <c r="S32" s="1394" t="str">
        <f t="shared" ca="1" si="2"/>
        <v>Alerta</v>
      </c>
      <c r="T32" s="432">
        <v>1</v>
      </c>
      <c r="U32" s="441">
        <f t="shared" si="3"/>
        <v>1</v>
      </c>
      <c r="V32" s="441" t="str">
        <f t="shared" si="8"/>
        <v>100%</v>
      </c>
      <c r="W32" s="1404" t="str">
        <f t="shared" si="6"/>
        <v>Cumple</v>
      </c>
      <c r="X32" s="433" t="s">
        <v>1827</v>
      </c>
      <c r="Y32" s="433" t="s">
        <v>1828</v>
      </c>
      <c r="Z32" s="441">
        <f t="shared" si="7"/>
        <v>1</v>
      </c>
      <c r="AA32" s="442"/>
      <c r="AB32" s="442"/>
      <c r="AC32" s="443"/>
      <c r="AD32" s="434"/>
    </row>
    <row r="33" spans="1:30" ht="93.75" customHeight="1" x14ac:dyDescent="0.2">
      <c r="A33" s="1793"/>
      <c r="B33" s="1795"/>
      <c r="C33" s="1796"/>
      <c r="D33" s="1798"/>
      <c r="E33" s="1798"/>
      <c r="F33" s="539" t="s">
        <v>1829</v>
      </c>
      <c r="G33" s="541" t="s">
        <v>1830</v>
      </c>
      <c r="H33" s="329">
        <v>1</v>
      </c>
      <c r="I33" s="327" t="s">
        <v>1681</v>
      </c>
      <c r="J33" s="329" t="s">
        <v>62</v>
      </c>
      <c r="K33" s="329" t="s">
        <v>471</v>
      </c>
      <c r="L33" s="329" t="s">
        <v>1831</v>
      </c>
      <c r="M33" s="535">
        <v>45595</v>
      </c>
      <c r="N33" s="535">
        <v>45838</v>
      </c>
      <c r="O33" s="430">
        <f t="shared" si="5"/>
        <v>34.714285714285715</v>
      </c>
      <c r="P33" s="438">
        <v>45868</v>
      </c>
      <c r="Q33" s="438">
        <v>45838</v>
      </c>
      <c r="R33" s="1393">
        <f t="shared" si="1"/>
        <v>0</v>
      </c>
      <c r="S33" s="1394" t="str">
        <f t="shared" ca="1" si="2"/>
        <v>Alerta</v>
      </c>
      <c r="T33" s="432">
        <v>1</v>
      </c>
      <c r="U33" s="441">
        <f t="shared" si="3"/>
        <v>1</v>
      </c>
      <c r="V33" s="441" t="str">
        <f t="shared" si="8"/>
        <v>100%</v>
      </c>
      <c r="W33" s="1404" t="str">
        <f t="shared" si="6"/>
        <v>Cumple</v>
      </c>
      <c r="X33" s="433" t="s">
        <v>1832</v>
      </c>
      <c r="Y33" s="433" t="s">
        <v>1833</v>
      </c>
      <c r="Z33" s="441">
        <f t="shared" si="7"/>
        <v>1</v>
      </c>
      <c r="AA33" s="442"/>
      <c r="AB33" s="442"/>
      <c r="AC33" s="443"/>
      <c r="AD33" s="434"/>
    </row>
    <row r="34" spans="1:30" ht="158.25" customHeight="1" x14ac:dyDescent="0.2">
      <c r="A34" s="1793"/>
      <c r="B34" s="1795"/>
      <c r="C34" s="1796"/>
      <c r="D34" s="1798"/>
      <c r="E34" s="1798"/>
      <c r="F34" s="334" t="s">
        <v>1834</v>
      </c>
      <c r="G34" s="335" t="s">
        <v>1835</v>
      </c>
      <c r="H34" s="330">
        <v>1</v>
      </c>
      <c r="I34" s="327" t="s">
        <v>1681</v>
      </c>
      <c r="J34" s="329" t="s">
        <v>62</v>
      </c>
      <c r="K34" s="329" t="s">
        <v>471</v>
      </c>
      <c r="L34" s="540" t="s">
        <v>1279</v>
      </c>
      <c r="M34" s="535">
        <v>45595</v>
      </c>
      <c r="N34" s="535">
        <v>45838</v>
      </c>
      <c r="O34" s="430">
        <f t="shared" si="5"/>
        <v>34.714285714285715</v>
      </c>
      <c r="P34" s="438">
        <v>45868</v>
      </c>
      <c r="Q34" s="438">
        <v>45838</v>
      </c>
      <c r="R34" s="1393">
        <f t="shared" si="1"/>
        <v>0</v>
      </c>
      <c r="S34" s="1394" t="str">
        <f t="shared" ca="1" si="2"/>
        <v>Alerta</v>
      </c>
      <c r="T34" s="432">
        <v>1</v>
      </c>
      <c r="U34" s="441">
        <f t="shared" si="3"/>
        <v>1</v>
      </c>
      <c r="V34" s="441" t="str">
        <f t="shared" si="8"/>
        <v>100%</v>
      </c>
      <c r="W34" s="1404" t="str">
        <f t="shared" si="6"/>
        <v>Cumple</v>
      </c>
      <c r="X34" s="433" t="s">
        <v>1836</v>
      </c>
      <c r="Y34" s="433" t="s">
        <v>1837</v>
      </c>
      <c r="Z34" s="441">
        <f t="shared" si="7"/>
        <v>1</v>
      </c>
      <c r="AA34" s="442"/>
      <c r="AB34" s="442"/>
      <c r="AC34" s="443"/>
      <c r="AD34" s="434"/>
    </row>
    <row r="35" spans="1:30" ht="114.75" customHeight="1" x14ac:dyDescent="0.2">
      <c r="A35" s="1793"/>
      <c r="B35" s="1795"/>
      <c r="C35" s="1796"/>
      <c r="D35" s="1798"/>
      <c r="E35" s="1798"/>
      <c r="F35" s="334" t="s">
        <v>1838</v>
      </c>
      <c r="G35" s="336" t="s">
        <v>1376</v>
      </c>
      <c r="H35" s="542">
        <v>1</v>
      </c>
      <c r="I35" s="327" t="s">
        <v>1681</v>
      </c>
      <c r="J35" s="329" t="s">
        <v>62</v>
      </c>
      <c r="K35" s="329" t="s">
        <v>471</v>
      </c>
      <c r="L35" s="329" t="s">
        <v>1839</v>
      </c>
      <c r="M35" s="535">
        <v>45595</v>
      </c>
      <c r="N35" s="535">
        <v>45959</v>
      </c>
      <c r="O35" s="430">
        <f t="shared" si="5"/>
        <v>52</v>
      </c>
      <c r="P35" s="438">
        <v>45868</v>
      </c>
      <c r="Q35" s="438">
        <v>45827</v>
      </c>
      <c r="R35" s="1393">
        <f t="shared" si="1"/>
        <v>-18.857142857142854</v>
      </c>
      <c r="S35" s="1394" t="str">
        <f t="shared" ca="1" si="2"/>
        <v>Alerta</v>
      </c>
      <c r="T35" s="432">
        <v>1</v>
      </c>
      <c r="U35" s="441">
        <f t="shared" si="3"/>
        <v>1</v>
      </c>
      <c r="V35" s="441" t="str">
        <f t="shared" si="8"/>
        <v>100%</v>
      </c>
      <c r="W35" s="1404" t="str">
        <f t="shared" si="6"/>
        <v>Cumple</v>
      </c>
      <c r="X35" s="433" t="s">
        <v>1840</v>
      </c>
      <c r="Y35" s="433" t="s">
        <v>1841</v>
      </c>
      <c r="Z35" s="441">
        <f t="shared" si="7"/>
        <v>1</v>
      </c>
      <c r="AA35" s="442"/>
      <c r="AB35" s="442"/>
      <c r="AC35" s="443"/>
      <c r="AD35" s="434"/>
    </row>
    <row r="36" spans="1:30" ht="144" customHeight="1" x14ac:dyDescent="0.2">
      <c r="A36" s="1794"/>
      <c r="B36" s="1767"/>
      <c r="C36" s="1797"/>
      <c r="D36" s="1799"/>
      <c r="E36" s="1799"/>
      <c r="F36" s="543" t="s">
        <v>1842</v>
      </c>
      <c r="G36" s="544" t="s">
        <v>1843</v>
      </c>
      <c r="H36" s="330">
        <v>1</v>
      </c>
      <c r="I36" s="327" t="s">
        <v>1681</v>
      </c>
      <c r="J36" s="540" t="s">
        <v>137</v>
      </c>
      <c r="K36" s="329" t="s">
        <v>471</v>
      </c>
      <c r="L36" s="540" t="s">
        <v>1844</v>
      </c>
      <c r="M36" s="535">
        <v>45595</v>
      </c>
      <c r="N36" s="535">
        <v>45959</v>
      </c>
      <c r="O36" s="430">
        <f t="shared" si="5"/>
        <v>52</v>
      </c>
      <c r="P36" s="438">
        <v>45868</v>
      </c>
      <c r="Q36" s="438">
        <v>45868</v>
      </c>
      <c r="R36" s="1393">
        <f t="shared" si="1"/>
        <v>-13</v>
      </c>
      <c r="S36" s="1394" t="str">
        <f t="shared" ca="1" si="2"/>
        <v>Alerta</v>
      </c>
      <c r="T36" s="432">
        <v>1</v>
      </c>
      <c r="U36" s="441">
        <f t="shared" si="3"/>
        <v>1</v>
      </c>
      <c r="V36" s="441" t="str">
        <f t="shared" si="8"/>
        <v>100%</v>
      </c>
      <c r="W36" s="1404" t="str">
        <f t="shared" si="6"/>
        <v>Cumple</v>
      </c>
      <c r="X36" s="433" t="s">
        <v>1845</v>
      </c>
      <c r="Y36" s="433" t="s">
        <v>1846</v>
      </c>
      <c r="Z36" s="441">
        <f t="shared" si="7"/>
        <v>1</v>
      </c>
      <c r="AA36" s="442"/>
      <c r="AB36" s="442"/>
      <c r="AC36" s="443"/>
      <c r="AD36" s="434"/>
    </row>
    <row r="37" spans="1:30" ht="141" customHeight="1" x14ac:dyDescent="0.2">
      <c r="A37" s="1792" t="s">
        <v>344</v>
      </c>
      <c r="B37" s="1766" t="s">
        <v>55</v>
      </c>
      <c r="C37" s="1796" t="s">
        <v>1847</v>
      </c>
      <c r="D37" s="1798" t="s">
        <v>1848</v>
      </c>
      <c r="E37" s="1798" t="s">
        <v>1849</v>
      </c>
      <c r="F37" s="327" t="s">
        <v>1850</v>
      </c>
      <c r="G37" s="327" t="s">
        <v>1498</v>
      </c>
      <c r="H37" s="330">
        <v>1</v>
      </c>
      <c r="I37" s="327" t="s">
        <v>1699</v>
      </c>
      <c r="J37" s="329" t="s">
        <v>62</v>
      </c>
      <c r="K37" s="329" t="s">
        <v>471</v>
      </c>
      <c r="L37" s="329" t="s">
        <v>1809</v>
      </c>
      <c r="M37" s="535">
        <v>45595</v>
      </c>
      <c r="N37" s="535">
        <v>45838</v>
      </c>
      <c r="O37" s="430">
        <f t="shared" si="5"/>
        <v>34.714285714285715</v>
      </c>
      <c r="P37" s="438">
        <v>45868</v>
      </c>
      <c r="Q37" s="438">
        <v>45847</v>
      </c>
      <c r="R37" s="1393">
        <f t="shared" si="1"/>
        <v>1.2857142857142847</v>
      </c>
      <c r="S37" s="1394" t="str">
        <f t="shared" ca="1" si="2"/>
        <v>Alerta</v>
      </c>
      <c r="T37" s="432">
        <v>1</v>
      </c>
      <c r="U37" s="441">
        <f t="shared" si="3"/>
        <v>1</v>
      </c>
      <c r="V37" s="441">
        <f t="shared" si="8"/>
        <v>0.96296296296296302</v>
      </c>
      <c r="W37" s="1404" t="str">
        <f t="shared" si="6"/>
        <v>Incumple</v>
      </c>
      <c r="X37" s="433" t="s">
        <v>1851</v>
      </c>
      <c r="Y37" s="433" t="s">
        <v>1852</v>
      </c>
      <c r="Z37" s="441">
        <f t="shared" si="7"/>
        <v>0.98148148148148151</v>
      </c>
      <c r="AA37" s="442"/>
      <c r="AB37" s="442"/>
      <c r="AC37" s="443"/>
      <c r="AD37" s="434"/>
    </row>
    <row r="38" spans="1:30" ht="116.25" customHeight="1" x14ac:dyDescent="0.2">
      <c r="A38" s="1793"/>
      <c r="B38" s="1795"/>
      <c r="C38" s="1796"/>
      <c r="D38" s="1798"/>
      <c r="E38" s="1798"/>
      <c r="F38" s="327" t="s">
        <v>1853</v>
      </c>
      <c r="G38" s="327" t="s">
        <v>1854</v>
      </c>
      <c r="H38" s="329">
        <v>1</v>
      </c>
      <c r="I38" s="327" t="s">
        <v>1699</v>
      </c>
      <c r="J38" s="329" t="s">
        <v>62</v>
      </c>
      <c r="K38" s="329" t="s">
        <v>471</v>
      </c>
      <c r="L38" s="329" t="s">
        <v>1855</v>
      </c>
      <c r="M38" s="535">
        <v>45595</v>
      </c>
      <c r="N38" s="535">
        <v>45838</v>
      </c>
      <c r="O38" s="430">
        <f t="shared" si="5"/>
        <v>34.714285714285715</v>
      </c>
      <c r="P38" s="438">
        <v>45868</v>
      </c>
      <c r="Q38" s="438">
        <v>45860</v>
      </c>
      <c r="R38" s="1393">
        <f t="shared" si="1"/>
        <v>3.1428571428571388</v>
      </c>
      <c r="S38" s="1394" t="str">
        <f t="shared" ca="1" si="2"/>
        <v>Alerta</v>
      </c>
      <c r="T38" s="432">
        <v>1</v>
      </c>
      <c r="U38" s="441">
        <f t="shared" si="3"/>
        <v>1</v>
      </c>
      <c r="V38" s="441">
        <f t="shared" si="8"/>
        <v>0.90946502057613177</v>
      </c>
      <c r="W38" s="1404" t="str">
        <f t="shared" si="6"/>
        <v>Incumple</v>
      </c>
      <c r="X38" s="433" t="s">
        <v>1856</v>
      </c>
      <c r="Y38" s="433" t="s">
        <v>1857</v>
      </c>
      <c r="Z38" s="441">
        <f t="shared" si="7"/>
        <v>0.95473251028806594</v>
      </c>
      <c r="AA38" s="442"/>
      <c r="AB38" s="442"/>
      <c r="AC38" s="443"/>
      <c r="AD38" s="434"/>
    </row>
    <row r="39" spans="1:30" ht="118.5" customHeight="1" x14ac:dyDescent="0.2">
      <c r="A39" s="1793"/>
      <c r="B39" s="1795"/>
      <c r="C39" s="1796"/>
      <c r="D39" s="1798"/>
      <c r="E39" s="1798"/>
      <c r="F39" s="327" t="s">
        <v>1858</v>
      </c>
      <c r="G39" s="327" t="s">
        <v>1859</v>
      </c>
      <c r="H39" s="330">
        <v>1</v>
      </c>
      <c r="I39" s="327" t="s">
        <v>1699</v>
      </c>
      <c r="J39" s="329" t="s">
        <v>62</v>
      </c>
      <c r="K39" s="329" t="s">
        <v>471</v>
      </c>
      <c r="L39" s="329" t="s">
        <v>1279</v>
      </c>
      <c r="M39" s="535">
        <v>45595</v>
      </c>
      <c r="N39" s="535">
        <v>45838</v>
      </c>
      <c r="O39" s="430">
        <f t="shared" si="5"/>
        <v>34.714285714285715</v>
      </c>
      <c r="P39" s="438">
        <v>45870</v>
      </c>
      <c r="Q39" s="438">
        <v>45869</v>
      </c>
      <c r="R39" s="1393">
        <f t="shared" si="1"/>
        <v>4.4285714285714306</v>
      </c>
      <c r="S39" s="1394" t="str">
        <f t="shared" ca="1" si="2"/>
        <v>Alerta</v>
      </c>
      <c r="T39" s="432">
        <v>1</v>
      </c>
      <c r="U39" s="441">
        <f t="shared" si="3"/>
        <v>1</v>
      </c>
      <c r="V39" s="441">
        <f t="shared" si="8"/>
        <v>0.87242798353909456</v>
      </c>
      <c r="W39" s="1404" t="str">
        <f t="shared" si="6"/>
        <v>Incumple</v>
      </c>
      <c r="X39" s="433" t="s">
        <v>1860</v>
      </c>
      <c r="Y39" s="433" t="s">
        <v>1861</v>
      </c>
      <c r="Z39" s="441">
        <f t="shared" si="7"/>
        <v>0.93621399176954734</v>
      </c>
      <c r="AA39" s="442"/>
      <c r="AB39" s="442"/>
      <c r="AC39" s="443"/>
      <c r="AD39" s="434"/>
    </row>
    <row r="40" spans="1:30" ht="286.5" customHeight="1" x14ac:dyDescent="0.2">
      <c r="A40" s="1794"/>
      <c r="B40" s="1767"/>
      <c r="C40" s="1797"/>
      <c r="D40" s="1799"/>
      <c r="E40" s="1799"/>
      <c r="F40" s="327" t="s">
        <v>1862</v>
      </c>
      <c r="G40" s="327" t="s">
        <v>1863</v>
      </c>
      <c r="H40" s="330">
        <v>1</v>
      </c>
      <c r="I40" s="327" t="s">
        <v>1699</v>
      </c>
      <c r="J40" s="329" t="s">
        <v>62</v>
      </c>
      <c r="K40" s="329" t="s">
        <v>471</v>
      </c>
      <c r="L40" s="329" t="s">
        <v>1391</v>
      </c>
      <c r="M40" s="535">
        <v>45595</v>
      </c>
      <c r="N40" s="535">
        <v>45838</v>
      </c>
      <c r="O40" s="430">
        <f t="shared" si="5"/>
        <v>34.714285714285715</v>
      </c>
      <c r="P40" s="438">
        <v>46052</v>
      </c>
      <c r="Q40" s="438"/>
      <c r="R40" s="1393"/>
      <c r="S40" s="1394"/>
      <c r="T40" s="432"/>
      <c r="U40" s="441"/>
      <c r="V40" s="441"/>
      <c r="W40" s="1404"/>
      <c r="X40" s="433" t="s">
        <v>3602</v>
      </c>
      <c r="Y40" s="433" t="s">
        <v>3603</v>
      </c>
      <c r="Z40" s="441"/>
      <c r="AA40" s="442"/>
      <c r="AB40" s="442"/>
      <c r="AC40" s="443"/>
      <c r="AD40" s="434"/>
    </row>
    <row r="41" spans="1:30" ht="206.25" customHeight="1" x14ac:dyDescent="0.2">
      <c r="A41" s="1792" t="s">
        <v>344</v>
      </c>
      <c r="B41" s="1766" t="s">
        <v>55</v>
      </c>
      <c r="C41" s="1796" t="s">
        <v>1864</v>
      </c>
      <c r="D41" s="1796" t="s">
        <v>1865</v>
      </c>
      <c r="E41" s="1796" t="s">
        <v>1866</v>
      </c>
      <c r="F41" s="327" t="s">
        <v>1867</v>
      </c>
      <c r="G41" s="327" t="s">
        <v>1498</v>
      </c>
      <c r="H41" s="330">
        <v>1</v>
      </c>
      <c r="I41" s="327" t="s">
        <v>1699</v>
      </c>
      <c r="J41" s="329" t="s">
        <v>62</v>
      </c>
      <c r="K41" s="329" t="s">
        <v>471</v>
      </c>
      <c r="L41" s="329" t="s">
        <v>1809</v>
      </c>
      <c r="M41" s="535">
        <v>45595</v>
      </c>
      <c r="N41" s="535">
        <v>45744</v>
      </c>
      <c r="O41" s="430">
        <f t="shared" si="5"/>
        <v>21.285714285714285</v>
      </c>
      <c r="P41" s="438">
        <v>45868</v>
      </c>
      <c r="Q41" s="438">
        <v>45730</v>
      </c>
      <c r="R41" s="1393">
        <f t="shared" si="1"/>
        <v>-2</v>
      </c>
      <c r="S41" s="1394" t="str">
        <f t="shared" ca="1" si="2"/>
        <v>Alerta</v>
      </c>
      <c r="T41" s="432">
        <v>1</v>
      </c>
      <c r="U41" s="441">
        <f t="shared" si="3"/>
        <v>1</v>
      </c>
      <c r="V41" s="441" t="str">
        <f t="shared" si="8"/>
        <v>100%</v>
      </c>
      <c r="W41" s="1404" t="str">
        <f t="shared" si="6"/>
        <v>Cumple</v>
      </c>
      <c r="X41" s="433" t="s">
        <v>1868</v>
      </c>
      <c r="Y41" s="439" t="s">
        <v>1869</v>
      </c>
      <c r="Z41" s="441">
        <f t="shared" si="7"/>
        <v>1</v>
      </c>
      <c r="AA41" s="442"/>
      <c r="AB41" s="442"/>
      <c r="AC41" s="443"/>
      <c r="AD41" s="434"/>
    </row>
    <row r="42" spans="1:30" ht="106.5" customHeight="1" x14ac:dyDescent="0.2">
      <c r="A42" s="1793"/>
      <c r="B42" s="1795"/>
      <c r="C42" s="1796"/>
      <c r="D42" s="1796"/>
      <c r="E42" s="1796"/>
      <c r="F42" s="327" t="s">
        <v>1870</v>
      </c>
      <c r="G42" s="327" t="s">
        <v>1871</v>
      </c>
      <c r="H42" s="330">
        <v>1</v>
      </c>
      <c r="I42" s="327" t="s">
        <v>1699</v>
      </c>
      <c r="J42" s="329" t="s">
        <v>62</v>
      </c>
      <c r="K42" s="329" t="s">
        <v>471</v>
      </c>
      <c r="L42" s="329" t="s">
        <v>1872</v>
      </c>
      <c r="M42" s="535">
        <v>45595</v>
      </c>
      <c r="N42" s="535">
        <v>45838</v>
      </c>
      <c r="O42" s="430">
        <f t="shared" si="5"/>
        <v>34.714285714285715</v>
      </c>
      <c r="P42" s="438">
        <v>45868</v>
      </c>
      <c r="Q42" s="438">
        <v>45730</v>
      </c>
      <c r="R42" s="1393">
        <f t="shared" si="1"/>
        <v>-15.428571428571431</v>
      </c>
      <c r="S42" s="1394" t="str">
        <f t="shared" ca="1" si="2"/>
        <v>Alerta</v>
      </c>
      <c r="T42" s="432">
        <v>1</v>
      </c>
      <c r="U42" s="441">
        <f t="shared" si="3"/>
        <v>1</v>
      </c>
      <c r="V42" s="441" t="str">
        <f t="shared" si="8"/>
        <v>100%</v>
      </c>
      <c r="W42" s="1404" t="str">
        <f t="shared" si="6"/>
        <v>Cumple</v>
      </c>
      <c r="X42" s="433" t="s">
        <v>1873</v>
      </c>
      <c r="Y42" s="433" t="s">
        <v>1874</v>
      </c>
      <c r="Z42" s="441">
        <f t="shared" si="7"/>
        <v>1</v>
      </c>
      <c r="AA42" s="442"/>
      <c r="AB42" s="442"/>
      <c r="AC42" s="443"/>
      <c r="AD42" s="434"/>
    </row>
    <row r="43" spans="1:30" ht="135.75" customHeight="1" x14ac:dyDescent="0.2">
      <c r="A43" s="1793"/>
      <c r="B43" s="1795"/>
      <c r="C43" s="1796"/>
      <c r="D43" s="1796"/>
      <c r="E43" s="1796"/>
      <c r="F43" s="327" t="s">
        <v>1875</v>
      </c>
      <c r="G43" s="327" t="s">
        <v>1876</v>
      </c>
      <c r="H43" s="330">
        <v>1</v>
      </c>
      <c r="I43" s="327" t="s">
        <v>1699</v>
      </c>
      <c r="J43" s="329" t="s">
        <v>62</v>
      </c>
      <c r="K43" s="329" t="s">
        <v>471</v>
      </c>
      <c r="L43" s="329" t="s">
        <v>1279</v>
      </c>
      <c r="M43" s="535">
        <v>45595</v>
      </c>
      <c r="N43" s="535">
        <v>45838</v>
      </c>
      <c r="O43" s="430">
        <f t="shared" si="5"/>
        <v>34.714285714285715</v>
      </c>
      <c r="P43" s="438">
        <v>45868</v>
      </c>
      <c r="Q43" s="438">
        <v>45730</v>
      </c>
      <c r="R43" s="1393">
        <f t="shared" si="1"/>
        <v>-15.428571428571431</v>
      </c>
      <c r="S43" s="1394" t="str">
        <f t="shared" ca="1" si="2"/>
        <v>Alerta</v>
      </c>
      <c r="T43" s="432">
        <v>1</v>
      </c>
      <c r="U43" s="441">
        <f t="shared" si="3"/>
        <v>1</v>
      </c>
      <c r="V43" s="441" t="str">
        <f t="shared" si="8"/>
        <v>100%</v>
      </c>
      <c r="W43" s="1404" t="str">
        <f t="shared" si="6"/>
        <v>Cumple</v>
      </c>
      <c r="X43" s="433" t="s">
        <v>1877</v>
      </c>
      <c r="Y43" s="433" t="s">
        <v>1878</v>
      </c>
      <c r="Z43" s="441">
        <f t="shared" si="7"/>
        <v>1</v>
      </c>
      <c r="AA43" s="442"/>
      <c r="AB43" s="442"/>
      <c r="AC43" s="443"/>
      <c r="AD43" s="434"/>
    </row>
    <row r="44" spans="1:30" ht="241.5" customHeight="1" x14ac:dyDescent="0.2">
      <c r="A44" s="1794"/>
      <c r="B44" s="1767"/>
      <c r="C44" s="1797"/>
      <c r="D44" s="1797"/>
      <c r="E44" s="1797"/>
      <c r="F44" s="327" t="s">
        <v>1879</v>
      </c>
      <c r="G44" s="327" t="s">
        <v>1880</v>
      </c>
      <c r="H44" s="330">
        <v>1</v>
      </c>
      <c r="I44" s="327" t="s">
        <v>1699</v>
      </c>
      <c r="J44" s="329" t="s">
        <v>62</v>
      </c>
      <c r="K44" s="329" t="s">
        <v>463</v>
      </c>
      <c r="L44" s="329" t="s">
        <v>1881</v>
      </c>
      <c r="M44" s="535">
        <v>45595</v>
      </c>
      <c r="N44" s="535">
        <v>45959</v>
      </c>
      <c r="O44" s="430">
        <f t="shared" si="5"/>
        <v>52</v>
      </c>
      <c r="P44" s="438">
        <v>46052</v>
      </c>
      <c r="Q44" s="438">
        <v>45874</v>
      </c>
      <c r="R44" s="1393">
        <f t="shared" si="1"/>
        <v>-12.142857142857146</v>
      </c>
      <c r="S44" s="1394" t="str">
        <f t="shared" ca="1" si="2"/>
        <v>Alerta</v>
      </c>
      <c r="T44" s="432">
        <v>1</v>
      </c>
      <c r="U44" s="441">
        <f t="shared" si="3"/>
        <v>1</v>
      </c>
      <c r="V44" s="441" t="str">
        <f t="shared" si="8"/>
        <v>100%</v>
      </c>
      <c r="W44" s="1404" t="str">
        <f t="shared" si="6"/>
        <v>Cumple</v>
      </c>
      <c r="X44" s="433" t="s">
        <v>1882</v>
      </c>
      <c r="Y44" s="433" t="s">
        <v>1883</v>
      </c>
      <c r="Z44" s="441">
        <f t="shared" si="7"/>
        <v>1</v>
      </c>
      <c r="AA44" s="442">
        <v>1</v>
      </c>
      <c r="AB44" s="442"/>
      <c r="AC44" s="443"/>
      <c r="AD44" s="434" t="s">
        <v>1884</v>
      </c>
    </row>
    <row r="45" spans="1:30" ht="247.5" customHeight="1" x14ac:dyDescent="0.2">
      <c r="A45" s="1792" t="s">
        <v>344</v>
      </c>
      <c r="B45" s="1766" t="s">
        <v>55</v>
      </c>
      <c r="C45" s="1796" t="s">
        <v>1885</v>
      </c>
      <c r="D45" s="1798" t="s">
        <v>1886</v>
      </c>
      <c r="E45" s="1798" t="s">
        <v>1887</v>
      </c>
      <c r="F45" s="539" t="s">
        <v>1888</v>
      </c>
      <c r="G45" s="539" t="s">
        <v>1498</v>
      </c>
      <c r="H45" s="330">
        <v>1</v>
      </c>
      <c r="I45" s="327" t="s">
        <v>1681</v>
      </c>
      <c r="J45" s="329" t="s">
        <v>62</v>
      </c>
      <c r="K45" s="329" t="s">
        <v>471</v>
      </c>
      <c r="L45" s="329" t="s">
        <v>503</v>
      </c>
      <c r="M45" s="535">
        <v>45595</v>
      </c>
      <c r="N45" s="535">
        <v>45746</v>
      </c>
      <c r="O45" s="430">
        <f t="shared" si="5"/>
        <v>21.571428571428573</v>
      </c>
      <c r="P45" s="438">
        <v>46057</v>
      </c>
      <c r="Q45" s="438">
        <v>45746</v>
      </c>
      <c r="R45" s="1393">
        <f t="shared" si="1"/>
        <v>0</v>
      </c>
      <c r="S45" s="1394" t="str">
        <f t="shared" ca="1" si="2"/>
        <v>Alerta</v>
      </c>
      <c r="T45" s="432">
        <v>1</v>
      </c>
      <c r="U45" s="441">
        <f>IF(T45/H45=1,1,+T45/H45)</f>
        <v>1</v>
      </c>
      <c r="V45" s="441" t="str">
        <f t="shared" si="8"/>
        <v>100%</v>
      </c>
      <c r="W45" s="1404" t="str">
        <f t="shared" si="6"/>
        <v>Cumple</v>
      </c>
      <c r="X45" s="433" t="s">
        <v>3604</v>
      </c>
      <c r="Y45" s="433" t="s">
        <v>3605</v>
      </c>
      <c r="Z45" s="441">
        <f t="shared" si="7"/>
        <v>1</v>
      </c>
      <c r="AA45" s="442"/>
      <c r="AB45" s="442"/>
      <c r="AC45" s="443"/>
      <c r="AD45" s="434"/>
    </row>
    <row r="46" spans="1:30" ht="167.25" customHeight="1" x14ac:dyDescent="0.2">
      <c r="A46" s="1793"/>
      <c r="B46" s="1795"/>
      <c r="C46" s="1796"/>
      <c r="D46" s="1798"/>
      <c r="E46" s="1798"/>
      <c r="F46" s="539" t="s">
        <v>1889</v>
      </c>
      <c r="G46" s="327" t="s">
        <v>1890</v>
      </c>
      <c r="H46" s="329">
        <v>1</v>
      </c>
      <c r="I46" s="327" t="s">
        <v>1699</v>
      </c>
      <c r="J46" s="329" t="s">
        <v>62</v>
      </c>
      <c r="K46" s="329" t="s">
        <v>471</v>
      </c>
      <c r="L46" s="329" t="s">
        <v>1891</v>
      </c>
      <c r="M46" s="535">
        <v>45595</v>
      </c>
      <c r="N46" s="535">
        <v>45959</v>
      </c>
      <c r="O46" s="430">
        <f t="shared" si="5"/>
        <v>52</v>
      </c>
      <c r="P46" s="438">
        <v>46057</v>
      </c>
      <c r="Q46" s="438">
        <v>45959</v>
      </c>
      <c r="R46" s="1393">
        <f t="shared" si="1"/>
        <v>0</v>
      </c>
      <c r="S46" s="1394" t="str">
        <f t="shared" ca="1" si="2"/>
        <v>Alerta</v>
      </c>
      <c r="T46" s="432">
        <v>1</v>
      </c>
      <c r="U46" s="441">
        <f t="shared" si="3"/>
        <v>1</v>
      </c>
      <c r="V46" s="441" t="str">
        <f t="shared" si="8"/>
        <v>100%</v>
      </c>
      <c r="W46" s="1404" t="str">
        <f>IF(Q46&lt;=N46,"Cumple","Incumple")</f>
        <v>Cumple</v>
      </c>
      <c r="X46" s="433" t="s">
        <v>1892</v>
      </c>
      <c r="Y46" s="433" t="s">
        <v>1893</v>
      </c>
      <c r="Z46" s="441">
        <f t="shared" si="7"/>
        <v>1</v>
      </c>
      <c r="AA46" s="442"/>
      <c r="AB46" s="442"/>
      <c r="AC46" s="443"/>
      <c r="AD46" s="434"/>
    </row>
    <row r="47" spans="1:30" ht="129" customHeight="1" x14ac:dyDescent="0.2">
      <c r="A47" s="1794"/>
      <c r="B47" s="1767"/>
      <c r="C47" s="1797"/>
      <c r="D47" s="1799"/>
      <c r="E47" s="1799"/>
      <c r="F47" s="539" t="s">
        <v>1894</v>
      </c>
      <c r="G47" s="539" t="s">
        <v>1895</v>
      </c>
      <c r="H47" s="542">
        <v>1</v>
      </c>
      <c r="I47" s="327" t="s">
        <v>1681</v>
      </c>
      <c r="J47" s="329" t="s">
        <v>116</v>
      </c>
      <c r="K47" s="329" t="s">
        <v>471</v>
      </c>
      <c r="L47" s="540" t="s">
        <v>1896</v>
      </c>
      <c r="M47" s="535">
        <v>45595</v>
      </c>
      <c r="N47" s="535">
        <v>45959</v>
      </c>
      <c r="O47" s="430">
        <f t="shared" si="5"/>
        <v>52</v>
      </c>
      <c r="P47" s="438">
        <v>46057</v>
      </c>
      <c r="Q47" s="438">
        <v>45959</v>
      </c>
      <c r="R47" s="1393">
        <f t="shared" si="1"/>
        <v>0</v>
      </c>
      <c r="S47" s="1394" t="str">
        <f t="shared" ca="1" si="2"/>
        <v>Alerta</v>
      </c>
      <c r="T47" s="432">
        <v>1</v>
      </c>
      <c r="U47" s="441">
        <f t="shared" si="3"/>
        <v>1</v>
      </c>
      <c r="V47" s="441" t="str">
        <f t="shared" si="8"/>
        <v>100%</v>
      </c>
      <c r="W47" s="1404" t="str">
        <f t="shared" si="6"/>
        <v>Cumple</v>
      </c>
      <c r="X47" s="433" t="s">
        <v>1897</v>
      </c>
      <c r="Y47" s="433" t="s">
        <v>1898</v>
      </c>
      <c r="Z47" s="441">
        <f t="shared" si="7"/>
        <v>1</v>
      </c>
      <c r="AA47" s="442"/>
      <c r="AB47" s="442"/>
      <c r="AC47" s="443"/>
      <c r="AD47" s="434"/>
    </row>
    <row r="48" spans="1:30" ht="126" customHeight="1" x14ac:dyDescent="0.2">
      <c r="A48" s="1792" t="s">
        <v>344</v>
      </c>
      <c r="B48" s="1766" t="s">
        <v>55</v>
      </c>
      <c r="C48" s="1796" t="s">
        <v>1899</v>
      </c>
      <c r="D48" s="1796" t="s">
        <v>1900</v>
      </c>
      <c r="E48" s="1796" t="s">
        <v>1901</v>
      </c>
      <c r="F48" s="539" t="s">
        <v>1902</v>
      </c>
      <c r="G48" s="539" t="s">
        <v>1903</v>
      </c>
      <c r="H48" s="330">
        <v>1</v>
      </c>
      <c r="I48" s="327" t="s">
        <v>1681</v>
      </c>
      <c r="J48" s="329" t="s">
        <v>62</v>
      </c>
      <c r="K48" s="329" t="s">
        <v>471</v>
      </c>
      <c r="L48" s="329" t="s">
        <v>503</v>
      </c>
      <c r="M48" s="535">
        <v>45595</v>
      </c>
      <c r="N48" s="535">
        <v>45959</v>
      </c>
      <c r="O48" s="430">
        <f t="shared" si="5"/>
        <v>52</v>
      </c>
      <c r="P48" s="438">
        <v>46052</v>
      </c>
      <c r="Q48" s="438">
        <v>45923</v>
      </c>
      <c r="R48" s="1393">
        <f t="shared" si="1"/>
        <v>-5.1428571428571459</v>
      </c>
      <c r="S48" s="1394" t="str">
        <f t="shared" ca="1" si="2"/>
        <v>Alerta</v>
      </c>
      <c r="T48" s="432">
        <v>1</v>
      </c>
      <c r="U48" s="441">
        <f t="shared" si="3"/>
        <v>1</v>
      </c>
      <c r="V48" s="441" t="str">
        <f t="shared" si="8"/>
        <v>100%</v>
      </c>
      <c r="W48" s="1404" t="str">
        <f t="shared" si="6"/>
        <v>Cumple</v>
      </c>
      <c r="X48" s="433" t="s">
        <v>1904</v>
      </c>
      <c r="Y48" s="433" t="s">
        <v>1905</v>
      </c>
      <c r="Z48" s="441">
        <f t="shared" si="7"/>
        <v>1</v>
      </c>
      <c r="AA48" s="442">
        <v>1</v>
      </c>
      <c r="AB48" s="442"/>
      <c r="AC48" s="443"/>
      <c r="AD48" s="434" t="s">
        <v>1906</v>
      </c>
    </row>
    <row r="49" spans="1:30" ht="108" customHeight="1" x14ac:dyDescent="0.2">
      <c r="A49" s="1793"/>
      <c r="B49" s="1795"/>
      <c r="C49" s="1796"/>
      <c r="D49" s="1796"/>
      <c r="E49" s="1796"/>
      <c r="F49" s="539" t="s">
        <v>1907</v>
      </c>
      <c r="G49" s="327" t="s">
        <v>1908</v>
      </c>
      <c r="H49" s="330">
        <v>1</v>
      </c>
      <c r="I49" s="327" t="s">
        <v>1681</v>
      </c>
      <c r="J49" s="329" t="s">
        <v>62</v>
      </c>
      <c r="K49" s="329" t="s">
        <v>471</v>
      </c>
      <c r="L49" s="329" t="s">
        <v>1909</v>
      </c>
      <c r="M49" s="535">
        <v>45595</v>
      </c>
      <c r="N49" s="535">
        <v>45959</v>
      </c>
      <c r="O49" s="430">
        <f t="shared" si="5"/>
        <v>52</v>
      </c>
      <c r="P49" s="438">
        <v>46052</v>
      </c>
      <c r="Q49" s="438">
        <v>45995</v>
      </c>
      <c r="R49" s="1393">
        <f t="shared" si="1"/>
        <v>5.1428571428571459</v>
      </c>
      <c r="S49" s="1394" t="str">
        <f t="shared" ca="1" si="2"/>
        <v>Alerta</v>
      </c>
      <c r="T49" s="432">
        <v>1</v>
      </c>
      <c r="U49" s="441">
        <f t="shared" si="3"/>
        <v>1</v>
      </c>
      <c r="V49" s="441">
        <f t="shared" si="8"/>
        <v>0.90109890109890101</v>
      </c>
      <c r="W49" s="1404" t="str">
        <f t="shared" si="6"/>
        <v>Incumple</v>
      </c>
      <c r="X49" s="433" t="s">
        <v>1910</v>
      </c>
      <c r="Y49" s="433" t="s">
        <v>1911</v>
      </c>
      <c r="Z49" s="441">
        <f t="shared" si="7"/>
        <v>0.9505494505494505</v>
      </c>
      <c r="AA49" s="442">
        <v>1</v>
      </c>
      <c r="AB49" s="442"/>
      <c r="AC49" s="443"/>
      <c r="AD49" s="434" t="s">
        <v>1912</v>
      </c>
    </row>
    <row r="50" spans="1:30" ht="207" customHeight="1" x14ac:dyDescent="0.2">
      <c r="A50" s="1794"/>
      <c r="B50" s="1767"/>
      <c r="C50" s="1797"/>
      <c r="D50" s="1797"/>
      <c r="E50" s="1797"/>
      <c r="F50" s="327" t="s">
        <v>1913</v>
      </c>
      <c r="G50" s="327" t="s">
        <v>1914</v>
      </c>
      <c r="H50" s="329">
        <v>1</v>
      </c>
      <c r="I50" s="327" t="s">
        <v>1681</v>
      </c>
      <c r="J50" s="329" t="s">
        <v>62</v>
      </c>
      <c r="K50" s="329" t="s">
        <v>471</v>
      </c>
      <c r="L50" s="329" t="s">
        <v>1915</v>
      </c>
      <c r="M50" s="535">
        <v>45595</v>
      </c>
      <c r="N50" s="535">
        <v>45959</v>
      </c>
      <c r="O50" s="430">
        <f t="shared" si="5"/>
        <v>52</v>
      </c>
      <c r="P50" s="438">
        <v>46057</v>
      </c>
      <c r="Q50" s="438">
        <v>45995</v>
      </c>
      <c r="R50" s="1393">
        <f t="shared" si="1"/>
        <v>5.1428571428571459</v>
      </c>
      <c r="S50" s="1394" t="str">
        <f t="shared" ca="1" si="2"/>
        <v>Alerta</v>
      </c>
      <c r="T50" s="432">
        <v>1</v>
      </c>
      <c r="U50" s="441">
        <f t="shared" si="3"/>
        <v>1</v>
      </c>
      <c r="V50" s="441">
        <f t="shared" si="8"/>
        <v>0.90109890109890101</v>
      </c>
      <c r="W50" s="1404" t="str">
        <f t="shared" si="6"/>
        <v>Incumple</v>
      </c>
      <c r="X50" s="433" t="s">
        <v>1916</v>
      </c>
      <c r="Y50" s="433" t="s">
        <v>1917</v>
      </c>
      <c r="Z50" s="441">
        <f t="shared" si="7"/>
        <v>0.9505494505494505</v>
      </c>
      <c r="AA50" s="442"/>
      <c r="AB50" s="442"/>
      <c r="AC50" s="443"/>
      <c r="AD50" s="434"/>
    </row>
    <row r="51" spans="1:30" ht="15" x14ac:dyDescent="0.2">
      <c r="G51" s="62" t="s">
        <v>80</v>
      </c>
      <c r="H51" s="63">
        <f>SUM(H7:H50)</f>
        <v>82</v>
      </c>
      <c r="R51" s="1676" t="s">
        <v>81</v>
      </c>
      <c r="S51" s="1676"/>
      <c r="T51" s="822">
        <f>SUM(T7:T50)</f>
        <v>79.599999999999994</v>
      </c>
      <c r="U51" s="193">
        <f>AVERAGE(U7:U50)</f>
        <v>0.96744186046511627</v>
      </c>
      <c r="V51" s="212"/>
      <c r="W51" s="194">
        <f>(COUNTIF(W7:W50,"Cumple")*100%)/COUNTA(W7:W50)</f>
        <v>0.72093023255813948</v>
      </c>
      <c r="AA51" s="1676" t="s">
        <v>81</v>
      </c>
      <c r="AB51" s="1676"/>
      <c r="AC51" s="194">
        <f>AVERAGE(AC7:AC50)</f>
        <v>0.88891516871649334</v>
      </c>
    </row>
  </sheetData>
  <autoFilter ref="A6:AD6" xr:uid="{6DC14773-333B-48F6-9841-3623AB8A10E2}"/>
  <mergeCells count="88">
    <mergeCell ref="A7:A9"/>
    <mergeCell ref="R51:S51"/>
    <mergeCell ref="AA51:AB51"/>
    <mergeCell ref="C7:C9"/>
    <mergeCell ref="D7:D9"/>
    <mergeCell ref="E7:E9"/>
    <mergeCell ref="B7:B9"/>
    <mergeCell ref="C10:C12"/>
    <mergeCell ref="D10:D12"/>
    <mergeCell ref="E10:E12"/>
    <mergeCell ref="A10:A12"/>
    <mergeCell ref="B10:B12"/>
    <mergeCell ref="C14:C17"/>
    <mergeCell ref="D14:D17"/>
    <mergeCell ref="E14:E17"/>
    <mergeCell ref="A14:A17"/>
    <mergeCell ref="Z5:AD5"/>
    <mergeCell ref="C3:F3"/>
    <mergeCell ref="G3:H3"/>
    <mergeCell ref="I3:N3"/>
    <mergeCell ref="O3:P3"/>
    <mergeCell ref="Q3:V3"/>
    <mergeCell ref="C4:F4"/>
    <mergeCell ref="G4:H4"/>
    <mergeCell ref="I4:N4"/>
    <mergeCell ref="O4:P4"/>
    <mergeCell ref="Q4:S4"/>
    <mergeCell ref="T4:U4"/>
    <mergeCell ref="V4:Y4"/>
    <mergeCell ref="A5:N5"/>
    <mergeCell ref="O5:Y5"/>
    <mergeCell ref="A4:B4"/>
    <mergeCell ref="A1:B1"/>
    <mergeCell ref="C1:N1"/>
    <mergeCell ref="O1:P2"/>
    <mergeCell ref="Q1:Y2"/>
    <mergeCell ref="Z1:AD4"/>
    <mergeCell ref="A2:B2"/>
    <mergeCell ref="C2:F2"/>
    <mergeCell ref="G2:H2"/>
    <mergeCell ref="I2:N2"/>
    <mergeCell ref="A3:B3"/>
    <mergeCell ref="B14:B17"/>
    <mergeCell ref="C18:C21"/>
    <mergeCell ref="D18:D21"/>
    <mergeCell ref="E18:E21"/>
    <mergeCell ref="A18:A21"/>
    <mergeCell ref="B18:B21"/>
    <mergeCell ref="C22:C24"/>
    <mergeCell ref="D22:D24"/>
    <mergeCell ref="E22:E24"/>
    <mergeCell ref="A22:A24"/>
    <mergeCell ref="B22:B24"/>
    <mergeCell ref="C26:C28"/>
    <mergeCell ref="D26:D28"/>
    <mergeCell ref="E26:E28"/>
    <mergeCell ref="C29:C31"/>
    <mergeCell ref="D29:D31"/>
    <mergeCell ref="E29:E31"/>
    <mergeCell ref="C32:C36"/>
    <mergeCell ref="D32:D36"/>
    <mergeCell ref="E32:E36"/>
    <mergeCell ref="C37:C40"/>
    <mergeCell ref="D37:D40"/>
    <mergeCell ref="E37:E40"/>
    <mergeCell ref="A48:A50"/>
    <mergeCell ref="C41:C44"/>
    <mergeCell ref="D41:D44"/>
    <mergeCell ref="E41:E44"/>
    <mergeCell ref="C45:C47"/>
    <mergeCell ref="D45:D47"/>
    <mergeCell ref="E45:E47"/>
    <mergeCell ref="B48:B50"/>
    <mergeCell ref="C48:C50"/>
    <mergeCell ref="D48:D50"/>
    <mergeCell ref="E48:E50"/>
    <mergeCell ref="A26:A28"/>
    <mergeCell ref="B26:B28"/>
    <mergeCell ref="A29:A31"/>
    <mergeCell ref="B29:B31"/>
    <mergeCell ref="A32:A36"/>
    <mergeCell ref="B32:B36"/>
    <mergeCell ref="A37:A40"/>
    <mergeCell ref="B37:B40"/>
    <mergeCell ref="A41:A44"/>
    <mergeCell ref="B41:B44"/>
    <mergeCell ref="A45:A47"/>
    <mergeCell ref="B45:B47"/>
  </mergeCells>
  <conditionalFormatting sqref="R7:R50">
    <cfRule type="cellIs" dxfId="204" priority="16" operator="greaterThan">
      <formula>0</formula>
    </cfRule>
    <cfRule type="cellIs" dxfId="203" priority="17" operator="lessThan">
      <formula>0</formula>
    </cfRule>
  </conditionalFormatting>
  <conditionalFormatting sqref="S7:S50">
    <cfRule type="containsText" dxfId="202" priority="10" operator="containsText" text="Alerta">
      <formula>NOT(ISERROR(SEARCH("Alerta",S7)))</formula>
    </cfRule>
    <cfRule type="containsText" dxfId="201" priority="11" operator="containsText" text="En tiempo">
      <formula>NOT(ISERROR(SEARCH("En tiempo",S7)))</formula>
    </cfRule>
  </conditionalFormatting>
  <conditionalFormatting sqref="U7:V50 Z7:Z50 U51">
    <cfRule type="cellIs" dxfId="200" priority="1" operator="between">
      <formula>0.29</formula>
      <formula>0</formula>
    </cfRule>
    <cfRule type="cellIs" dxfId="199" priority="2" operator="between">
      <formula>0.49</formula>
      <formula>0.3</formula>
    </cfRule>
    <cfRule type="cellIs" dxfId="198" priority="3" operator="between">
      <formula>0.79</formula>
      <formula>0.5</formula>
    </cfRule>
    <cfRule type="cellIs" dxfId="197" priority="4" operator="between">
      <formula>1</formula>
      <formula>0.8</formula>
    </cfRule>
  </conditionalFormatting>
  <conditionalFormatting sqref="W7:W50">
    <cfRule type="containsText" dxfId="196" priority="8" operator="containsText" text="Incumple">
      <formula>NOT(ISERROR(SEARCH("Incumple",W7)))</formula>
    </cfRule>
    <cfRule type="containsText" dxfId="195" priority="9" operator="containsText" text="Cumple">
      <formula>NOT(ISERROR(SEARCH("Cumple",W7)))</formula>
    </cfRule>
  </conditionalFormatting>
  <conditionalFormatting sqref="W51">
    <cfRule type="cellIs" dxfId="194" priority="12" operator="between">
      <formula>0.19</formula>
      <formula>0</formula>
    </cfRule>
    <cfRule type="cellIs" dxfId="193" priority="13" operator="between">
      <formula>0.49</formula>
      <formula>0.2</formula>
    </cfRule>
    <cfRule type="cellIs" dxfId="192" priority="14" operator="between">
      <formula>0.89</formula>
      <formula>0.5</formula>
    </cfRule>
    <cfRule type="cellIs" dxfId="191" priority="15" operator="between">
      <formula>1</formula>
      <formula>0.9</formula>
    </cfRule>
  </conditionalFormatting>
  <conditionalFormatting sqref="AC7:AC51">
    <cfRule type="cellIs" dxfId="190" priority="5" operator="between">
      <formula>0.3</formula>
      <formula>0</formula>
    </cfRule>
    <cfRule type="cellIs" dxfId="189" priority="6" operator="between">
      <formula>0.6999</formula>
      <formula>0.3111</formula>
    </cfRule>
    <cfRule type="cellIs" dxfId="188" priority="7" operator="between">
      <formula>1</formula>
      <formula>0.7</formula>
    </cfRule>
  </conditionalFormatting>
  <dataValidations count="3">
    <dataValidation type="list" allowBlank="1" showInputMessage="1" showErrorMessage="1" sqref="B13:B14 B7 B10 B18 B22 B25:B26 B29 B32 B37 B41 B45 B48" xr:uid="{572232DD-D43C-465E-8A14-F6EB3909880E}">
      <formula1>"No conformidad,Oportunidad de Mejora,Observación OCI,Hallazgo CGR"</formula1>
    </dataValidation>
    <dataValidation type="list" allowBlank="1" showInputMessage="1" showErrorMessage="1" sqref="A13:A14 A7 A10 A18 A22 A25:A26 A29 A32 A37 A41 A45 A48" xr:uid="{AC54A215-9A5B-462F-942A-504091356D5F}">
      <formula1>"Autoevaluación,Evaluación de Pares,Auditoría Interna,Evaluación Externa ICONTEC,Auditoría Interna Control Interno,Servicio No Conforme,Auditoría Externa CGR"</formula1>
    </dataValidation>
    <dataValidation allowBlank="1" showInputMessage="1" showErrorMessage="1" errorTitle="Estado" error="No es un estado de los Planes de Mejoramiento" sqref="Q4:S4" xr:uid="{55499E45-9832-4209-BD95-3ED3A484912C}"/>
  </dataValidation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F99E-BF30-43BD-B350-3A9A45CC1F64}">
  <sheetPr>
    <tabColor rgb="FF00B0F0"/>
    <pageSetUpPr fitToPage="1"/>
  </sheetPr>
  <dimension ref="A1:AX21"/>
  <sheetViews>
    <sheetView topLeftCell="P1" zoomScale="75" zoomScaleNormal="75" zoomScaleSheetLayoutView="86" workbookViewId="0">
      <selection activeCell="X7" sqref="X7"/>
    </sheetView>
  </sheetViews>
  <sheetFormatPr baseColWidth="10" defaultColWidth="17.5703125" defaultRowHeight="15.75" x14ac:dyDescent="0.2"/>
  <cols>
    <col min="1" max="1" width="12.140625" style="676" customWidth="1"/>
    <col min="2" max="2" width="11.42578125" style="676" customWidth="1"/>
    <col min="3" max="3" width="77.7109375" style="676" customWidth="1"/>
    <col min="4" max="4" width="44.140625" style="676" customWidth="1"/>
    <col min="5" max="5" width="36.7109375" style="676" customWidth="1"/>
    <col min="6" max="6" width="45.7109375" style="676" customWidth="1"/>
    <col min="7" max="7" width="35" style="676" customWidth="1"/>
    <col min="8" max="8" width="13" style="635" customWidth="1"/>
    <col min="9" max="9" width="32.28515625" style="635" customWidth="1"/>
    <col min="10" max="10" width="16.140625" style="635" customWidth="1"/>
    <col min="11" max="11" width="21.42578125" style="635" customWidth="1"/>
    <col min="12" max="12" width="26.28515625" style="635" customWidth="1"/>
    <col min="13" max="14" width="19.42578125" style="635" customWidth="1"/>
    <col min="15" max="15" width="12" style="677" customWidth="1"/>
    <col min="16" max="16" width="16.85546875" style="677" customWidth="1"/>
    <col min="17" max="17" width="19.42578125" style="677" customWidth="1"/>
    <col min="18" max="18" width="11.5703125" style="677" customWidth="1"/>
    <col min="19" max="19" width="11.140625" style="677" customWidth="1"/>
    <col min="20" max="20" width="17.7109375" style="677" customWidth="1"/>
    <col min="21" max="21" width="16.5703125" style="677" customWidth="1"/>
    <col min="22" max="22" width="13.42578125" style="677" customWidth="1"/>
    <col min="23" max="23" width="16.7109375" style="677" customWidth="1"/>
    <col min="24" max="24" width="77.85546875" style="677" customWidth="1"/>
    <col min="25" max="25" width="86.28515625" style="677" customWidth="1"/>
    <col min="26" max="26" width="12.28515625" style="677" customWidth="1"/>
    <col min="27" max="27" width="13.42578125" style="677" customWidth="1"/>
    <col min="28" max="28" width="14.140625" style="677" customWidth="1"/>
    <col min="29" max="29" width="12.5703125" style="677" customWidth="1"/>
    <col min="30" max="30" width="72.42578125" style="677" customWidth="1"/>
    <col min="31" max="41" width="9.140625" style="635"/>
    <col min="42" max="42" width="28.5703125" style="635" hidden="1" customWidth="1"/>
    <col min="43" max="43" width="42" style="635" hidden="1" customWidth="1"/>
    <col min="44" max="44" width="0" style="635" hidden="1" customWidth="1"/>
    <col min="45" max="45" width="51.42578125" style="635" hidden="1" customWidth="1"/>
    <col min="46" max="46" width="8.5703125" style="635" hidden="1" customWidth="1"/>
    <col min="47" max="47" width="7.140625" style="635" hidden="1" customWidth="1"/>
    <col min="48" max="48" width="20.85546875" style="635" hidden="1" customWidth="1"/>
    <col min="49" max="49" width="0" style="635" hidden="1" customWidth="1"/>
    <col min="50" max="50" width="22.42578125" style="635" customWidth="1"/>
    <col min="51" max="16384" width="17.5703125" style="635"/>
  </cols>
  <sheetData>
    <row r="1" spans="1:50" ht="84" customHeight="1" x14ac:dyDescent="0.2">
      <c r="A1" s="1817" t="s">
        <v>0</v>
      </c>
      <c r="B1" s="1818"/>
      <c r="C1" s="1819" t="s">
        <v>1</v>
      </c>
      <c r="D1" s="1820"/>
      <c r="E1" s="1820"/>
      <c r="F1" s="1820"/>
      <c r="G1" s="1820"/>
      <c r="H1" s="1820"/>
      <c r="I1" s="1820"/>
      <c r="J1" s="1820"/>
      <c r="K1" s="1820"/>
      <c r="L1" s="1820"/>
      <c r="M1" s="1820"/>
      <c r="N1" s="1820"/>
      <c r="O1" s="1821"/>
      <c r="P1" s="1821"/>
      <c r="Q1" s="1821" t="s">
        <v>2</v>
      </c>
      <c r="R1" s="1821"/>
      <c r="S1" s="1821"/>
      <c r="T1" s="1821"/>
      <c r="U1" s="1821"/>
      <c r="V1" s="1821"/>
      <c r="W1" s="1821"/>
      <c r="X1" s="1821"/>
      <c r="Y1" s="1821"/>
      <c r="Z1" s="1821" t="s">
        <v>2</v>
      </c>
      <c r="AA1" s="1821"/>
      <c r="AB1" s="1821"/>
      <c r="AC1" s="1821"/>
      <c r="AD1" s="1821"/>
    </row>
    <row r="2" spans="1:50" ht="20.100000000000001" customHeight="1" x14ac:dyDescent="0.2">
      <c r="A2" s="1822" t="s">
        <v>3</v>
      </c>
      <c r="B2" s="1823"/>
      <c r="C2" s="1824" t="s">
        <v>4</v>
      </c>
      <c r="D2" s="1825"/>
      <c r="E2" s="1825"/>
      <c r="F2" s="1826"/>
      <c r="G2" s="1827" t="s">
        <v>5</v>
      </c>
      <c r="H2" s="1827"/>
      <c r="I2" s="1824" t="s">
        <v>6</v>
      </c>
      <c r="J2" s="1828"/>
      <c r="K2" s="1828"/>
      <c r="L2" s="1828"/>
      <c r="M2" s="1828"/>
      <c r="N2" s="1829"/>
      <c r="O2" s="1821"/>
      <c r="P2" s="1821"/>
      <c r="Q2" s="1821"/>
      <c r="R2" s="1821"/>
      <c r="S2" s="1821"/>
      <c r="T2" s="1821"/>
      <c r="U2" s="1821"/>
      <c r="V2" s="1821"/>
      <c r="W2" s="1821"/>
      <c r="X2" s="1821"/>
      <c r="Y2" s="1821"/>
      <c r="Z2" s="1821"/>
      <c r="AA2" s="1821"/>
      <c r="AB2" s="1821"/>
      <c r="AC2" s="1821"/>
      <c r="AD2" s="1821"/>
    </row>
    <row r="3" spans="1:50" ht="33" customHeight="1" x14ac:dyDescent="0.25">
      <c r="A3" s="1830" t="s">
        <v>7</v>
      </c>
      <c r="B3" s="1831"/>
      <c r="C3" s="1834" t="s">
        <v>1918</v>
      </c>
      <c r="D3" s="1835"/>
      <c r="E3" s="1835"/>
      <c r="F3" s="1836"/>
      <c r="G3" s="1831" t="s">
        <v>9</v>
      </c>
      <c r="H3" s="1831"/>
      <c r="I3" s="1837">
        <v>45825</v>
      </c>
      <c r="J3" s="1838"/>
      <c r="K3" s="1838"/>
      <c r="L3" s="1838"/>
      <c r="M3" s="1838"/>
      <c r="N3" s="1839"/>
      <c r="O3" s="1832" t="s">
        <v>11</v>
      </c>
      <c r="P3" s="1832"/>
      <c r="Q3" s="1840">
        <v>46044</v>
      </c>
      <c r="R3" s="1840"/>
      <c r="S3" s="1840"/>
      <c r="T3" s="1840"/>
      <c r="U3" s="1840"/>
      <c r="V3" s="1840"/>
      <c r="W3" s="637"/>
      <c r="X3" s="636" t="s">
        <v>12</v>
      </c>
      <c r="Y3" s="638" t="s">
        <v>1919</v>
      </c>
      <c r="Z3" s="1821"/>
      <c r="AA3" s="1821"/>
      <c r="AB3" s="1821"/>
      <c r="AC3" s="1821"/>
      <c r="AD3" s="1821"/>
      <c r="AP3" s="639" t="s">
        <v>24</v>
      </c>
      <c r="AQ3" s="640"/>
      <c r="AR3" s="640"/>
      <c r="AS3" s="640"/>
      <c r="AT3" s="640"/>
      <c r="AU3" s="640"/>
      <c r="AV3" s="641"/>
      <c r="AW3" s="641"/>
      <c r="AX3" s="641"/>
    </row>
    <row r="4" spans="1:50" ht="45.75" customHeight="1" x14ac:dyDescent="0.2">
      <c r="A4" s="1852" t="s">
        <v>14</v>
      </c>
      <c r="B4" s="1844"/>
      <c r="C4" s="1841" t="s">
        <v>1920</v>
      </c>
      <c r="D4" s="1842"/>
      <c r="E4" s="1842"/>
      <c r="F4" s="1843"/>
      <c r="G4" s="1844" t="s">
        <v>16</v>
      </c>
      <c r="H4" s="1844"/>
      <c r="I4" s="1845">
        <v>46189</v>
      </c>
      <c r="J4" s="1845"/>
      <c r="K4" s="1845"/>
      <c r="L4" s="1845"/>
      <c r="M4" s="1845"/>
      <c r="N4" s="1846"/>
      <c r="O4" s="1832" t="s">
        <v>17</v>
      </c>
      <c r="P4" s="1832"/>
      <c r="Q4" s="1821" t="s">
        <v>1921</v>
      </c>
      <c r="R4" s="1821"/>
      <c r="S4" s="1821"/>
      <c r="T4" s="1832" t="s">
        <v>19</v>
      </c>
      <c r="U4" s="1832"/>
      <c r="V4" s="1821" t="s">
        <v>1922</v>
      </c>
      <c r="W4" s="1821"/>
      <c r="X4" s="1821"/>
      <c r="Y4" s="1821"/>
      <c r="Z4" s="1821"/>
      <c r="AA4" s="1821"/>
      <c r="AB4" s="1821"/>
      <c r="AC4" s="1821"/>
      <c r="AD4" s="1821"/>
      <c r="AP4" s="642" t="s">
        <v>1923</v>
      </c>
      <c r="AQ4" s="643" t="s">
        <v>1924</v>
      </c>
      <c r="AR4" s="639" t="s">
        <v>1925</v>
      </c>
      <c r="AS4" s="644" t="s">
        <v>63</v>
      </c>
      <c r="AT4" s="644" t="s">
        <v>1926</v>
      </c>
      <c r="AU4" s="644">
        <v>1</v>
      </c>
      <c r="AV4" s="644" t="s">
        <v>25</v>
      </c>
      <c r="AW4" s="644" t="s">
        <v>1150</v>
      </c>
      <c r="AX4" s="644"/>
    </row>
    <row r="5" spans="1:50" ht="28.5" customHeight="1" x14ac:dyDescent="0.2">
      <c r="A5" s="645" t="s">
        <v>21</v>
      </c>
      <c r="B5" s="646"/>
      <c r="C5" s="646"/>
      <c r="D5" s="646"/>
      <c r="E5" s="646"/>
      <c r="F5" s="646"/>
      <c r="G5" s="646"/>
      <c r="H5" s="646"/>
      <c r="I5" s="646"/>
      <c r="J5" s="646"/>
      <c r="K5" s="646"/>
      <c r="L5" s="646"/>
      <c r="M5" s="646"/>
      <c r="N5" s="647"/>
      <c r="O5" s="1853" t="s">
        <v>22</v>
      </c>
      <c r="P5" s="1854"/>
      <c r="Q5" s="1854"/>
      <c r="R5" s="1854"/>
      <c r="S5" s="1854"/>
      <c r="T5" s="1854"/>
      <c r="U5" s="1854"/>
      <c r="V5" s="1854"/>
      <c r="W5" s="1854"/>
      <c r="X5" s="1854"/>
      <c r="Y5" s="1854"/>
      <c r="Z5" s="1833" t="s">
        <v>23</v>
      </c>
      <c r="AA5" s="1833"/>
      <c r="AB5" s="1833"/>
      <c r="AC5" s="1833"/>
      <c r="AD5" s="1833"/>
      <c r="AP5" s="642" t="s">
        <v>1927</v>
      </c>
      <c r="AQ5" s="648" t="s">
        <v>1928</v>
      </c>
      <c r="AR5" s="639" t="s">
        <v>157</v>
      </c>
      <c r="AS5" s="644" t="s">
        <v>1929</v>
      </c>
      <c r="AT5" s="644" t="s">
        <v>1930</v>
      </c>
      <c r="AU5" s="644">
        <v>2</v>
      </c>
      <c r="AV5" s="644" t="s">
        <v>1931</v>
      </c>
      <c r="AW5" s="644" t="s">
        <v>18</v>
      </c>
      <c r="AX5" s="644"/>
    </row>
    <row r="6" spans="1:50" ht="74.25" customHeight="1" x14ac:dyDescent="0.25">
      <c r="A6" s="649" t="s">
        <v>24</v>
      </c>
      <c r="B6" s="649" t="s">
        <v>25</v>
      </c>
      <c r="C6" s="649" t="s">
        <v>26</v>
      </c>
      <c r="D6" s="649" t="s">
        <v>27</v>
      </c>
      <c r="E6" s="649" t="s">
        <v>28</v>
      </c>
      <c r="F6" s="649" t="s">
        <v>29</v>
      </c>
      <c r="G6" s="650" t="s">
        <v>30</v>
      </c>
      <c r="H6" s="649" t="s">
        <v>31</v>
      </c>
      <c r="I6" s="649" t="s">
        <v>32</v>
      </c>
      <c r="J6" s="649" t="s">
        <v>33</v>
      </c>
      <c r="K6" s="649" t="s">
        <v>34</v>
      </c>
      <c r="L6" s="649" t="s">
        <v>35</v>
      </c>
      <c r="M6" s="649" t="s">
        <v>36</v>
      </c>
      <c r="N6" s="649" t="s">
        <v>37</v>
      </c>
      <c r="O6" s="651" t="s">
        <v>38</v>
      </c>
      <c r="P6" s="652" t="s">
        <v>39</v>
      </c>
      <c r="Q6" s="851" t="s">
        <v>40</v>
      </c>
      <c r="R6" s="653" t="s">
        <v>41</v>
      </c>
      <c r="S6" s="653" t="s">
        <v>42</v>
      </c>
      <c r="T6" s="653" t="s">
        <v>43</v>
      </c>
      <c r="U6" s="653" t="s">
        <v>44</v>
      </c>
      <c r="V6" s="653" t="s">
        <v>45</v>
      </c>
      <c r="W6" s="653" t="s">
        <v>46</v>
      </c>
      <c r="X6" s="653" t="s">
        <v>47</v>
      </c>
      <c r="Y6" s="653" t="s">
        <v>48</v>
      </c>
      <c r="Z6" s="654" t="s">
        <v>49</v>
      </c>
      <c r="AA6" s="654" t="s">
        <v>776</v>
      </c>
      <c r="AB6" s="654" t="s">
        <v>51</v>
      </c>
      <c r="AC6" s="654" t="s">
        <v>52</v>
      </c>
      <c r="AD6" s="654" t="s">
        <v>53</v>
      </c>
      <c r="AP6" s="642" t="s">
        <v>54</v>
      </c>
      <c r="AQ6" s="648" t="s">
        <v>1932</v>
      </c>
      <c r="AR6" s="644" t="s">
        <v>137</v>
      </c>
      <c r="AS6" s="644" t="s">
        <v>1933</v>
      </c>
      <c r="AT6" s="644"/>
      <c r="AU6" s="644">
        <v>3</v>
      </c>
      <c r="AV6" s="644" t="s">
        <v>1934</v>
      </c>
      <c r="AW6" s="644" t="s">
        <v>1921</v>
      </c>
      <c r="AX6" s="641"/>
    </row>
    <row r="7" spans="1:50" ht="342.75" customHeight="1" x14ac:dyDescent="0.25">
      <c r="A7" s="655" t="s">
        <v>344</v>
      </c>
      <c r="B7" s="656" t="s">
        <v>55</v>
      </c>
      <c r="C7" s="657" t="s">
        <v>1935</v>
      </c>
      <c r="D7" s="657" t="s">
        <v>1936</v>
      </c>
      <c r="E7" s="658" t="s">
        <v>1937</v>
      </c>
      <c r="F7" s="658" t="s">
        <v>1938</v>
      </c>
      <c r="G7" s="658" t="s">
        <v>1939</v>
      </c>
      <c r="H7" s="659">
        <v>1</v>
      </c>
      <c r="I7" s="660" t="s">
        <v>1940</v>
      </c>
      <c r="J7" s="661" t="s">
        <v>116</v>
      </c>
      <c r="K7" s="661" t="s">
        <v>63</v>
      </c>
      <c r="L7" s="660" t="s">
        <v>1941</v>
      </c>
      <c r="M7" s="662">
        <v>45825</v>
      </c>
      <c r="N7" s="662">
        <v>46189</v>
      </c>
      <c r="O7" s="924">
        <f>(N7-M7)/7</f>
        <v>52</v>
      </c>
      <c r="P7" s="925">
        <v>46044</v>
      </c>
      <c r="Q7" s="925">
        <f>P7</f>
        <v>46044</v>
      </c>
      <c r="R7" s="1405">
        <f>(Q7-M7)/7-O7</f>
        <v>-20.714285714285715</v>
      </c>
      <c r="S7" s="664" t="str">
        <f ca="1">IF((N7-TODAY())/7&gt;=0,"En tiempo","Alerta")</f>
        <v>En tiempo</v>
      </c>
      <c r="T7" s="665">
        <v>0.6</v>
      </c>
      <c r="U7" s="666">
        <f>IF(T7/H7=1,1,+T7/H7)</f>
        <v>0.6</v>
      </c>
      <c r="V7" s="666" t="str">
        <f>IF(R7&gt;O7,0%,IF(R7&lt;=0,"100%",1-(R7/O7)))</f>
        <v>100%</v>
      </c>
      <c r="W7" s="667" t="str">
        <f>IF(Q7&lt;=N7,"Cumple","Incumple")</f>
        <v>Cumple</v>
      </c>
      <c r="X7" s="930" t="s">
        <v>1942</v>
      </c>
      <c r="Y7" s="931" t="s">
        <v>3606</v>
      </c>
      <c r="Z7" s="1406">
        <f>(U7+V7)/2</f>
        <v>0.8</v>
      </c>
      <c r="AA7" s="1407"/>
      <c r="AB7" s="1407"/>
      <c r="AC7" s="1408">
        <f>AVERAGE(Z7:AB7)</f>
        <v>0.8</v>
      </c>
      <c r="AD7" s="1409"/>
      <c r="AP7" s="640" t="s">
        <v>1943</v>
      </c>
      <c r="AQ7" s="648" t="s">
        <v>1944</v>
      </c>
      <c r="AR7" s="644" t="s">
        <v>116</v>
      </c>
      <c r="AS7" s="644" t="s">
        <v>471</v>
      </c>
      <c r="AT7" s="644"/>
      <c r="AU7" s="644">
        <v>4</v>
      </c>
      <c r="AV7" s="644" t="s">
        <v>55</v>
      </c>
      <c r="AW7" s="644" t="s">
        <v>1945</v>
      </c>
      <c r="AX7" s="641"/>
    </row>
    <row r="8" spans="1:50" ht="291.75" customHeight="1" x14ac:dyDescent="0.25">
      <c r="A8" s="655" t="s">
        <v>344</v>
      </c>
      <c r="B8" s="656" t="s">
        <v>55</v>
      </c>
      <c r="C8" s="1856" t="s">
        <v>1946</v>
      </c>
      <c r="D8" s="1859" t="s">
        <v>1947</v>
      </c>
      <c r="E8" s="1859" t="s">
        <v>1948</v>
      </c>
      <c r="F8" s="1859" t="s">
        <v>1949</v>
      </c>
      <c r="G8" s="794" t="s">
        <v>1950</v>
      </c>
      <c r="H8" s="661">
        <v>1</v>
      </c>
      <c r="I8" s="795" t="s">
        <v>1951</v>
      </c>
      <c r="J8" s="661" t="s">
        <v>62</v>
      </c>
      <c r="K8" s="800" t="s">
        <v>63</v>
      </c>
      <c r="L8" s="795" t="s">
        <v>1952</v>
      </c>
      <c r="M8" s="662">
        <v>45825</v>
      </c>
      <c r="N8" s="662">
        <v>46189</v>
      </c>
      <c r="O8" s="924">
        <f t="shared" ref="O8:O18" si="0">(N8-M8)/7</f>
        <v>52</v>
      </c>
      <c r="P8" s="925">
        <v>46044</v>
      </c>
      <c r="Q8" s="925">
        <v>46044</v>
      </c>
      <c r="R8" s="1405">
        <f t="shared" ref="R8:R18" si="1">(Q8-M8)/7-O8</f>
        <v>-20.714285714285715</v>
      </c>
      <c r="S8" s="664" t="str">
        <f t="shared" ref="S8:S18" ca="1" si="2">IF((N8-TODAY())/7&gt;=0,"En tiempo","Alerta")</f>
        <v>En tiempo</v>
      </c>
      <c r="T8" s="665">
        <v>1</v>
      </c>
      <c r="U8" s="666">
        <f t="shared" ref="U8:U18" si="3">IF(T8/H8=1,1,+T8/H8)</f>
        <v>1</v>
      </c>
      <c r="V8" s="666" t="str">
        <f t="shared" ref="V8:V18" si="4">IF(R8&gt;O8,0%,IF(R8&lt;=0,"100%",1-(R8/O8)))</f>
        <v>100%</v>
      </c>
      <c r="W8" s="667" t="str">
        <f>IF(Q8&lt;=N8,"Cumple","Incumple")</f>
        <v>Cumple</v>
      </c>
      <c r="X8" s="930" t="s">
        <v>1953</v>
      </c>
      <c r="Y8" s="931" t="s">
        <v>1954</v>
      </c>
      <c r="Z8" s="1406">
        <f t="shared" ref="Z8:Z18" si="5">(U8+V8)/2</f>
        <v>1</v>
      </c>
      <c r="AA8" s="1407"/>
      <c r="AB8" s="1407"/>
      <c r="AC8" s="1408">
        <f t="shared" ref="AC8:AC18" si="6">AVERAGE(Z8:AB8)</f>
        <v>1</v>
      </c>
      <c r="AD8" s="1409"/>
      <c r="AP8" s="640" t="s">
        <v>1955</v>
      </c>
      <c r="AQ8" s="648" t="s">
        <v>1956</v>
      </c>
      <c r="AR8" s="644" t="s">
        <v>627</v>
      </c>
      <c r="AS8" s="644" t="s">
        <v>1957</v>
      </c>
      <c r="AT8" s="644"/>
      <c r="AU8" s="644">
        <v>6</v>
      </c>
      <c r="AV8" s="641"/>
      <c r="AW8" s="641"/>
      <c r="AX8" s="641"/>
    </row>
    <row r="9" spans="1:50" ht="315.75" customHeight="1" x14ac:dyDescent="0.25">
      <c r="A9" s="668" t="s">
        <v>344</v>
      </c>
      <c r="B9" s="669" t="s">
        <v>55</v>
      </c>
      <c r="C9" s="1857"/>
      <c r="D9" s="1860"/>
      <c r="E9" s="1860"/>
      <c r="F9" s="1860"/>
      <c r="G9" s="429" t="s">
        <v>1958</v>
      </c>
      <c r="H9" s="661">
        <v>1</v>
      </c>
      <c r="I9" s="796" t="s">
        <v>1951</v>
      </c>
      <c r="J9" s="661" t="s">
        <v>62</v>
      </c>
      <c r="K9" s="801" t="s">
        <v>63</v>
      </c>
      <c r="L9" s="796" t="s">
        <v>1959</v>
      </c>
      <c r="M9" s="662">
        <v>45825</v>
      </c>
      <c r="N9" s="662">
        <v>46189</v>
      </c>
      <c r="O9" s="924">
        <f t="shared" si="0"/>
        <v>52</v>
      </c>
      <c r="P9" s="925">
        <v>46044</v>
      </c>
      <c r="Q9" s="925">
        <v>46044</v>
      </c>
      <c r="R9" s="1405">
        <f t="shared" si="1"/>
        <v>-20.714285714285715</v>
      </c>
      <c r="S9" s="664" t="str">
        <f t="shared" ca="1" si="2"/>
        <v>En tiempo</v>
      </c>
      <c r="T9" s="665">
        <v>1</v>
      </c>
      <c r="U9" s="670">
        <f t="shared" si="3"/>
        <v>1</v>
      </c>
      <c r="V9" s="666" t="str">
        <f t="shared" si="4"/>
        <v>100%</v>
      </c>
      <c r="W9" s="667" t="str">
        <f t="shared" ref="W9:W18" si="7">IF(Q9&lt;=N9,"Cumple","Incumple")</f>
        <v>Cumple</v>
      </c>
      <c r="X9" s="930" t="s">
        <v>1960</v>
      </c>
      <c r="Y9" s="1410" t="s">
        <v>1961</v>
      </c>
      <c r="Z9" s="1406">
        <f t="shared" si="5"/>
        <v>1</v>
      </c>
      <c r="AA9" s="1407"/>
      <c r="AB9" s="1407"/>
      <c r="AC9" s="1408">
        <f t="shared" si="6"/>
        <v>1</v>
      </c>
      <c r="AD9" s="1409"/>
      <c r="AP9" s="640" t="s">
        <v>1962</v>
      </c>
      <c r="AQ9" s="648" t="s">
        <v>1963</v>
      </c>
      <c r="AR9" s="644" t="s">
        <v>62</v>
      </c>
      <c r="AS9" s="644" t="s">
        <v>463</v>
      </c>
      <c r="AT9" s="644"/>
      <c r="AU9" s="644" t="s">
        <v>1964</v>
      </c>
      <c r="AV9" s="641"/>
      <c r="AW9" s="641"/>
      <c r="AX9" s="641"/>
    </row>
    <row r="10" spans="1:50" ht="286.5" customHeight="1" x14ac:dyDescent="0.25">
      <c r="A10" s="655" t="s">
        <v>344</v>
      </c>
      <c r="B10" s="656" t="s">
        <v>55</v>
      </c>
      <c r="C10" s="1858"/>
      <c r="D10" s="1861"/>
      <c r="E10" s="1861"/>
      <c r="F10" s="1861"/>
      <c r="G10" s="429" t="s">
        <v>1965</v>
      </c>
      <c r="H10" s="661">
        <v>1</v>
      </c>
      <c r="I10" s="796" t="s">
        <v>1951</v>
      </c>
      <c r="J10" s="661" t="s">
        <v>62</v>
      </c>
      <c r="K10" s="801" t="s">
        <v>63</v>
      </c>
      <c r="L10" s="796" t="s">
        <v>1966</v>
      </c>
      <c r="M10" s="662">
        <v>45825</v>
      </c>
      <c r="N10" s="662">
        <v>46189</v>
      </c>
      <c r="O10" s="924">
        <f t="shared" si="0"/>
        <v>52</v>
      </c>
      <c r="P10" s="925">
        <v>46044</v>
      </c>
      <c r="Q10" s="925">
        <v>46044</v>
      </c>
      <c r="R10" s="1405">
        <f t="shared" si="1"/>
        <v>-20.714285714285715</v>
      </c>
      <c r="S10" s="664" t="str">
        <f t="shared" ca="1" si="2"/>
        <v>En tiempo</v>
      </c>
      <c r="T10" s="665">
        <v>1</v>
      </c>
      <c r="U10" s="666">
        <f t="shared" si="3"/>
        <v>1</v>
      </c>
      <c r="V10" s="666" t="str">
        <f t="shared" si="4"/>
        <v>100%</v>
      </c>
      <c r="W10" s="667" t="str">
        <f t="shared" si="7"/>
        <v>Cumple</v>
      </c>
      <c r="X10" s="930" t="s">
        <v>1967</v>
      </c>
      <c r="Y10" s="1410" t="s">
        <v>1968</v>
      </c>
      <c r="Z10" s="1406">
        <f t="shared" si="5"/>
        <v>1</v>
      </c>
      <c r="AA10" s="1407"/>
      <c r="AB10" s="1407"/>
      <c r="AC10" s="1408">
        <f t="shared" si="6"/>
        <v>1</v>
      </c>
      <c r="AD10" s="1409"/>
      <c r="AP10" s="640"/>
      <c r="AQ10" s="648" t="s">
        <v>1969</v>
      </c>
      <c r="AR10" s="644"/>
      <c r="AS10" s="644"/>
      <c r="AT10" s="644"/>
      <c r="AU10" s="644">
        <v>9</v>
      </c>
      <c r="AV10" s="641"/>
      <c r="AW10" s="641"/>
      <c r="AX10" s="641"/>
    </row>
    <row r="11" spans="1:50" ht="211.5" customHeight="1" x14ac:dyDescent="0.25">
      <c r="A11" s="655" t="s">
        <v>344</v>
      </c>
      <c r="B11" s="656" t="s">
        <v>55</v>
      </c>
      <c r="C11" s="799" t="s">
        <v>1970</v>
      </c>
      <c r="D11" s="802" t="s">
        <v>1971</v>
      </c>
      <c r="E11" s="802" t="s">
        <v>1972</v>
      </c>
      <c r="F11" s="802" t="s">
        <v>1973</v>
      </c>
      <c r="G11" s="802" t="s">
        <v>1974</v>
      </c>
      <c r="H11" s="803">
        <v>1</v>
      </c>
      <c r="I11" s="803" t="s">
        <v>1975</v>
      </c>
      <c r="J11" s="661" t="s">
        <v>62</v>
      </c>
      <c r="K11" s="800" t="s">
        <v>63</v>
      </c>
      <c r="L11" s="803" t="s">
        <v>1976</v>
      </c>
      <c r="M11" s="662">
        <v>45825</v>
      </c>
      <c r="N11" s="662">
        <v>46189</v>
      </c>
      <c r="O11" s="924">
        <f t="shared" si="0"/>
        <v>52</v>
      </c>
      <c r="P11" s="925">
        <v>46044</v>
      </c>
      <c r="Q11" s="925">
        <v>46044</v>
      </c>
      <c r="R11" s="1405">
        <f t="shared" si="1"/>
        <v>-20.714285714285715</v>
      </c>
      <c r="S11" s="664" t="str">
        <f t="shared" ca="1" si="2"/>
        <v>En tiempo</v>
      </c>
      <c r="T11" s="665">
        <v>1</v>
      </c>
      <c r="U11" s="666">
        <f t="shared" si="3"/>
        <v>1</v>
      </c>
      <c r="V11" s="666" t="str">
        <f t="shared" si="4"/>
        <v>100%</v>
      </c>
      <c r="W11" s="667" t="str">
        <f t="shared" si="7"/>
        <v>Cumple</v>
      </c>
      <c r="X11" s="930" t="s">
        <v>1977</v>
      </c>
      <c r="Y11" s="1410" t="s">
        <v>1978</v>
      </c>
      <c r="Z11" s="1406">
        <f t="shared" si="5"/>
        <v>1</v>
      </c>
      <c r="AA11" s="1407"/>
      <c r="AB11" s="1407"/>
      <c r="AC11" s="1408">
        <f t="shared" si="6"/>
        <v>1</v>
      </c>
      <c r="AD11" s="1409"/>
      <c r="AP11" s="640"/>
      <c r="AQ11" s="648" t="s">
        <v>1979</v>
      </c>
      <c r="AR11" s="644"/>
      <c r="AS11" s="644"/>
      <c r="AT11" s="644"/>
      <c r="AU11" s="644" t="s">
        <v>1980</v>
      </c>
      <c r="AV11" s="641"/>
      <c r="AW11" s="641"/>
      <c r="AX11" s="641"/>
    </row>
    <row r="12" spans="1:50" ht="266.25" customHeight="1" x14ac:dyDescent="0.25">
      <c r="A12" s="655" t="s">
        <v>344</v>
      </c>
      <c r="B12" s="656" t="s">
        <v>55</v>
      </c>
      <c r="C12" s="799" t="s">
        <v>1981</v>
      </c>
      <c r="D12" s="1849" t="s">
        <v>1982</v>
      </c>
      <c r="E12" s="1849" t="s">
        <v>1983</v>
      </c>
      <c r="F12" s="804" t="s">
        <v>1984</v>
      </c>
      <c r="G12" s="804" t="s">
        <v>1985</v>
      </c>
      <c r="H12" s="807">
        <v>1</v>
      </c>
      <c r="I12" s="808" t="s">
        <v>1986</v>
      </c>
      <c r="J12" s="661" t="s">
        <v>62</v>
      </c>
      <c r="K12" s="800" t="s">
        <v>63</v>
      </c>
      <c r="L12" s="808" t="s">
        <v>1987</v>
      </c>
      <c r="M12" s="662">
        <v>45825</v>
      </c>
      <c r="N12" s="662">
        <v>46189</v>
      </c>
      <c r="O12" s="924">
        <f t="shared" si="0"/>
        <v>52</v>
      </c>
      <c r="P12" s="925">
        <v>46044</v>
      </c>
      <c r="Q12" s="925">
        <v>46189</v>
      </c>
      <c r="R12" s="1405">
        <f t="shared" si="1"/>
        <v>0</v>
      </c>
      <c r="S12" s="664" t="str">
        <f t="shared" ca="1" si="2"/>
        <v>En tiempo</v>
      </c>
      <c r="T12" s="665"/>
      <c r="U12" s="666">
        <f t="shared" si="3"/>
        <v>0</v>
      </c>
      <c r="V12" s="666" t="str">
        <f t="shared" si="4"/>
        <v>100%</v>
      </c>
      <c r="W12" s="667" t="str">
        <f t="shared" si="7"/>
        <v>Cumple</v>
      </c>
      <c r="X12" s="930" t="s">
        <v>1988</v>
      </c>
      <c r="Y12" s="1410" t="s">
        <v>1989</v>
      </c>
      <c r="Z12" s="1406">
        <f t="shared" si="5"/>
        <v>0.5</v>
      </c>
      <c r="AA12" s="1407"/>
      <c r="AB12" s="1407"/>
      <c r="AC12" s="1408">
        <f t="shared" si="6"/>
        <v>0.5</v>
      </c>
      <c r="AD12" s="1409"/>
      <c r="AP12" s="640"/>
      <c r="AQ12" s="639"/>
      <c r="AR12" s="644"/>
      <c r="AS12" s="644"/>
      <c r="AT12" s="644"/>
      <c r="AU12" s="644" t="s">
        <v>1990</v>
      </c>
      <c r="AV12" s="641"/>
      <c r="AW12" s="641"/>
      <c r="AX12" s="641"/>
    </row>
    <row r="13" spans="1:50" ht="189.75" customHeight="1" x14ac:dyDescent="0.25">
      <c r="A13" s="655" t="s">
        <v>344</v>
      </c>
      <c r="B13" s="656" t="s">
        <v>55</v>
      </c>
      <c r="C13" s="805" t="s">
        <v>1991</v>
      </c>
      <c r="D13" s="1850"/>
      <c r="E13" s="1850"/>
      <c r="F13" s="806" t="s">
        <v>1992</v>
      </c>
      <c r="G13" s="806" t="s">
        <v>564</v>
      </c>
      <c r="H13" s="809">
        <v>1</v>
      </c>
      <c r="I13" s="810" t="s">
        <v>1986</v>
      </c>
      <c r="J13" s="661" t="s">
        <v>62</v>
      </c>
      <c r="K13" s="801" t="s">
        <v>471</v>
      </c>
      <c r="L13" s="810" t="s">
        <v>1993</v>
      </c>
      <c r="M13" s="662">
        <v>45825</v>
      </c>
      <c r="N13" s="662">
        <v>46189</v>
      </c>
      <c r="O13" s="924">
        <f t="shared" si="0"/>
        <v>52</v>
      </c>
      <c r="P13" s="925">
        <v>46044</v>
      </c>
      <c r="Q13" s="925">
        <v>46189</v>
      </c>
      <c r="R13" s="1405">
        <f t="shared" si="1"/>
        <v>0</v>
      </c>
      <c r="S13" s="664" t="str">
        <f t="shared" ca="1" si="2"/>
        <v>En tiempo</v>
      </c>
      <c r="T13" s="665"/>
      <c r="U13" s="666">
        <f t="shared" si="3"/>
        <v>0</v>
      </c>
      <c r="V13" s="666" t="str">
        <f t="shared" si="4"/>
        <v>100%</v>
      </c>
      <c r="W13" s="667" t="str">
        <f t="shared" si="7"/>
        <v>Cumple</v>
      </c>
      <c r="X13" s="930" t="s">
        <v>1988</v>
      </c>
      <c r="Y13" s="1410" t="s">
        <v>1994</v>
      </c>
      <c r="Z13" s="1406">
        <f t="shared" si="5"/>
        <v>0.5</v>
      </c>
      <c r="AA13" s="1407"/>
      <c r="AB13" s="1407"/>
      <c r="AC13" s="1408">
        <f t="shared" si="6"/>
        <v>0.5</v>
      </c>
      <c r="AD13" s="1409"/>
      <c r="AP13" s="641"/>
      <c r="AQ13" s="639"/>
      <c r="AR13" s="641"/>
      <c r="AS13" s="641"/>
      <c r="AT13" s="641"/>
      <c r="AU13" s="641"/>
      <c r="AV13" s="641"/>
      <c r="AW13" s="641"/>
      <c r="AX13" s="641"/>
    </row>
    <row r="14" spans="1:50" ht="207.75" customHeight="1" x14ac:dyDescent="0.25">
      <c r="A14" s="1847" t="s">
        <v>344</v>
      </c>
      <c r="B14" s="1848" t="s">
        <v>55</v>
      </c>
      <c r="C14" s="1849" t="s">
        <v>1995</v>
      </c>
      <c r="D14" s="1849" t="s">
        <v>1996</v>
      </c>
      <c r="E14" s="1849" t="s">
        <v>1997</v>
      </c>
      <c r="F14" s="804" t="s">
        <v>1998</v>
      </c>
      <c r="G14" s="804" t="s">
        <v>1999</v>
      </c>
      <c r="H14" s="808">
        <v>1</v>
      </c>
      <c r="I14" s="808" t="s">
        <v>1986</v>
      </c>
      <c r="J14" s="808" t="s">
        <v>62</v>
      </c>
      <c r="K14" s="808" t="s">
        <v>471</v>
      </c>
      <c r="L14" s="811" t="s">
        <v>2000</v>
      </c>
      <c r="M14" s="662">
        <v>45825</v>
      </c>
      <c r="N14" s="662">
        <v>46189</v>
      </c>
      <c r="O14" s="924">
        <f t="shared" si="0"/>
        <v>52</v>
      </c>
      <c r="P14" s="925" t="s">
        <v>2001</v>
      </c>
      <c r="Q14" s="925">
        <v>46189</v>
      </c>
      <c r="R14" s="1405">
        <f t="shared" si="1"/>
        <v>0</v>
      </c>
      <c r="S14" s="664" t="str">
        <f t="shared" ca="1" si="2"/>
        <v>En tiempo</v>
      </c>
      <c r="T14" s="665"/>
      <c r="U14" s="666">
        <f t="shared" si="3"/>
        <v>0</v>
      </c>
      <c r="V14" s="666" t="str">
        <f t="shared" si="4"/>
        <v>100%</v>
      </c>
      <c r="W14" s="667" t="str">
        <f t="shared" si="7"/>
        <v>Cumple</v>
      </c>
      <c r="X14" s="930" t="s">
        <v>1988</v>
      </c>
      <c r="Y14" s="1410" t="s">
        <v>2002</v>
      </c>
      <c r="Z14" s="1406">
        <f t="shared" si="5"/>
        <v>0.5</v>
      </c>
      <c r="AA14" s="1407"/>
      <c r="AB14" s="1407"/>
      <c r="AC14" s="1408">
        <f t="shared" si="6"/>
        <v>0.5</v>
      </c>
      <c r="AD14" s="1409"/>
      <c r="AP14" s="641"/>
      <c r="AQ14" s="673"/>
      <c r="AR14" s="674"/>
      <c r="AS14" s="641"/>
      <c r="AT14" s="641"/>
      <c r="AU14" s="641"/>
      <c r="AV14" s="641"/>
      <c r="AW14" s="641"/>
      <c r="AX14" s="641"/>
    </row>
    <row r="15" spans="1:50" ht="193.5" customHeight="1" x14ac:dyDescent="0.25">
      <c r="A15" s="1847"/>
      <c r="B15" s="1848"/>
      <c r="C15" s="1850"/>
      <c r="D15" s="1850"/>
      <c r="E15" s="1850"/>
      <c r="F15" s="806" t="s">
        <v>2003</v>
      </c>
      <c r="G15" s="806" t="s">
        <v>2004</v>
      </c>
      <c r="H15" s="809">
        <v>1</v>
      </c>
      <c r="I15" s="810" t="s">
        <v>2005</v>
      </c>
      <c r="J15" s="810" t="s">
        <v>116</v>
      </c>
      <c r="K15" s="810" t="s">
        <v>471</v>
      </c>
      <c r="L15" s="810" t="s">
        <v>2006</v>
      </c>
      <c r="M15" s="662">
        <v>45825</v>
      </c>
      <c r="N15" s="662">
        <v>46189</v>
      </c>
      <c r="O15" s="924">
        <f t="shared" si="0"/>
        <v>52</v>
      </c>
      <c r="P15" s="925">
        <v>46044</v>
      </c>
      <c r="Q15" s="925">
        <v>46189</v>
      </c>
      <c r="R15" s="1405">
        <f t="shared" si="1"/>
        <v>0</v>
      </c>
      <c r="S15" s="664" t="str">
        <f t="shared" ca="1" si="2"/>
        <v>En tiempo</v>
      </c>
      <c r="T15" s="665"/>
      <c r="U15" s="666">
        <f t="shared" si="3"/>
        <v>0</v>
      </c>
      <c r="V15" s="666" t="str">
        <f t="shared" si="4"/>
        <v>100%</v>
      </c>
      <c r="W15" s="667" t="str">
        <f t="shared" si="7"/>
        <v>Cumple</v>
      </c>
      <c r="X15" s="930" t="s">
        <v>1988</v>
      </c>
      <c r="Y15" s="1410" t="s">
        <v>2002</v>
      </c>
      <c r="Z15" s="1406">
        <f t="shared" si="5"/>
        <v>0.5</v>
      </c>
      <c r="AA15" s="1407"/>
      <c r="AB15" s="1407"/>
      <c r="AC15" s="1408">
        <f t="shared" si="6"/>
        <v>0.5</v>
      </c>
      <c r="AD15" s="1409"/>
      <c r="AP15" s="641"/>
      <c r="AQ15" s="641"/>
      <c r="AR15" s="641"/>
      <c r="AS15" s="641"/>
      <c r="AT15" s="641"/>
      <c r="AU15" s="641"/>
      <c r="AV15" s="641"/>
      <c r="AW15" s="641"/>
      <c r="AX15" s="641"/>
    </row>
    <row r="16" spans="1:50" ht="205.5" customHeight="1" x14ac:dyDescent="0.2">
      <c r="A16" s="655" t="s">
        <v>344</v>
      </c>
      <c r="B16" s="656" t="s">
        <v>55</v>
      </c>
      <c r="C16" s="1851"/>
      <c r="D16" s="1851"/>
      <c r="E16" s="1851"/>
      <c r="F16" s="806" t="s">
        <v>2007</v>
      </c>
      <c r="G16" s="806" t="s">
        <v>2008</v>
      </c>
      <c r="H16" s="809">
        <v>1</v>
      </c>
      <c r="I16" s="810" t="s">
        <v>2009</v>
      </c>
      <c r="J16" s="810" t="s">
        <v>62</v>
      </c>
      <c r="K16" s="810" t="s">
        <v>63</v>
      </c>
      <c r="L16" s="810" t="s">
        <v>2010</v>
      </c>
      <c r="M16" s="662">
        <v>45825</v>
      </c>
      <c r="N16" s="662">
        <v>46189</v>
      </c>
      <c r="O16" s="924">
        <f t="shared" si="0"/>
        <v>52</v>
      </c>
      <c r="P16" s="925">
        <v>46044</v>
      </c>
      <c r="Q16" s="925">
        <v>46189</v>
      </c>
      <c r="R16" s="1405">
        <f t="shared" si="1"/>
        <v>0</v>
      </c>
      <c r="S16" s="664" t="str">
        <f t="shared" ca="1" si="2"/>
        <v>En tiempo</v>
      </c>
      <c r="T16" s="665"/>
      <c r="U16" s="666">
        <f t="shared" si="3"/>
        <v>0</v>
      </c>
      <c r="V16" s="666" t="str">
        <f t="shared" si="4"/>
        <v>100%</v>
      </c>
      <c r="W16" s="667" t="str">
        <f t="shared" si="7"/>
        <v>Cumple</v>
      </c>
      <c r="X16" s="930" t="s">
        <v>2011</v>
      </c>
      <c r="Y16" s="1410" t="s">
        <v>2002</v>
      </c>
      <c r="Z16" s="1406">
        <f t="shared" si="5"/>
        <v>0.5</v>
      </c>
      <c r="AA16" s="1407"/>
      <c r="AB16" s="1407"/>
      <c r="AC16" s="1408">
        <f t="shared" si="6"/>
        <v>0.5</v>
      </c>
      <c r="AD16" s="1409"/>
    </row>
    <row r="17" spans="1:30" ht="152.25" customHeight="1" x14ac:dyDescent="0.2">
      <c r="A17" s="655" t="s">
        <v>344</v>
      </c>
      <c r="B17" s="656" t="s">
        <v>55</v>
      </c>
      <c r="C17" s="1862" t="s">
        <v>2012</v>
      </c>
      <c r="D17" s="1855" t="s">
        <v>2013</v>
      </c>
      <c r="E17" s="793" t="s">
        <v>2014</v>
      </c>
      <c r="F17" s="658" t="s">
        <v>2015</v>
      </c>
      <c r="G17" s="658" t="s">
        <v>993</v>
      </c>
      <c r="H17" s="661">
        <v>1</v>
      </c>
      <c r="I17" s="797" t="s">
        <v>1951</v>
      </c>
      <c r="J17" s="661" t="s">
        <v>62</v>
      </c>
      <c r="K17" s="800" t="s">
        <v>63</v>
      </c>
      <c r="L17" s="808" t="s">
        <v>2016</v>
      </c>
      <c r="M17" s="662">
        <v>45825</v>
      </c>
      <c r="N17" s="662">
        <v>46189</v>
      </c>
      <c r="O17" s="924">
        <f t="shared" si="0"/>
        <v>52</v>
      </c>
      <c r="P17" s="925">
        <v>46044</v>
      </c>
      <c r="Q17" s="925">
        <v>46044</v>
      </c>
      <c r="R17" s="1405">
        <f t="shared" si="1"/>
        <v>-20.714285714285715</v>
      </c>
      <c r="S17" s="664" t="str">
        <f t="shared" ca="1" si="2"/>
        <v>En tiempo</v>
      </c>
      <c r="T17" s="665">
        <v>1</v>
      </c>
      <c r="U17" s="666">
        <f>IF(T17/H17=1,1,+T17/H17)</f>
        <v>1</v>
      </c>
      <c r="V17" s="666" t="str">
        <f t="shared" si="4"/>
        <v>100%</v>
      </c>
      <c r="W17" s="667" t="str">
        <f t="shared" si="7"/>
        <v>Cumple</v>
      </c>
      <c r="X17" s="930" t="s">
        <v>2017</v>
      </c>
      <c r="Y17" s="1410" t="s">
        <v>2018</v>
      </c>
      <c r="Z17" s="1406">
        <f t="shared" si="5"/>
        <v>1</v>
      </c>
      <c r="AA17" s="1407"/>
      <c r="AB17" s="1407"/>
      <c r="AC17" s="1408">
        <f t="shared" si="6"/>
        <v>1</v>
      </c>
      <c r="AD17" s="1409"/>
    </row>
    <row r="18" spans="1:30" ht="141.75" customHeight="1" x14ac:dyDescent="0.2">
      <c r="A18" s="655" t="s">
        <v>344</v>
      </c>
      <c r="B18" s="656" t="s">
        <v>55</v>
      </c>
      <c r="C18" s="1861"/>
      <c r="D18" s="1855"/>
      <c r="E18" s="793" t="s">
        <v>2019</v>
      </c>
      <c r="F18" s="658" t="s">
        <v>2020</v>
      </c>
      <c r="G18" s="658" t="s">
        <v>2021</v>
      </c>
      <c r="H18" s="661">
        <v>1</v>
      </c>
      <c r="I18" s="798" t="s">
        <v>1940</v>
      </c>
      <c r="J18" s="661" t="s">
        <v>62</v>
      </c>
      <c r="K18" s="801" t="s">
        <v>63</v>
      </c>
      <c r="L18" s="810" t="s">
        <v>2016</v>
      </c>
      <c r="M18" s="662">
        <v>45825</v>
      </c>
      <c r="N18" s="662">
        <v>46189</v>
      </c>
      <c r="O18" s="924">
        <f t="shared" si="0"/>
        <v>52</v>
      </c>
      <c r="P18" s="925">
        <v>46044</v>
      </c>
      <c r="Q18" s="925">
        <v>46044</v>
      </c>
      <c r="R18" s="1405">
        <f t="shared" si="1"/>
        <v>-20.714285714285715</v>
      </c>
      <c r="S18" s="664" t="str">
        <f t="shared" ca="1" si="2"/>
        <v>En tiempo</v>
      </c>
      <c r="T18" s="665">
        <v>1</v>
      </c>
      <c r="U18" s="666">
        <f t="shared" si="3"/>
        <v>1</v>
      </c>
      <c r="V18" s="666" t="str">
        <f t="shared" si="4"/>
        <v>100%</v>
      </c>
      <c r="W18" s="667" t="str">
        <f t="shared" si="7"/>
        <v>Cumple</v>
      </c>
      <c r="X18" s="930" t="s">
        <v>2017</v>
      </c>
      <c r="Y18" s="1410" t="s">
        <v>2022</v>
      </c>
      <c r="Z18" s="1406">
        <f t="shared" si="5"/>
        <v>1</v>
      </c>
      <c r="AA18" s="1407"/>
      <c r="AB18" s="1407"/>
      <c r="AC18" s="1408">
        <f t="shared" si="6"/>
        <v>1</v>
      </c>
      <c r="AD18" s="1409"/>
    </row>
    <row r="19" spans="1:30" ht="30" x14ac:dyDescent="0.2">
      <c r="A19" s="635"/>
      <c r="B19" s="635"/>
      <c r="C19" s="635"/>
      <c r="D19" s="635"/>
      <c r="E19" s="635"/>
      <c r="F19" s="635"/>
      <c r="G19" s="773" t="s">
        <v>80</v>
      </c>
      <c r="H19" s="774">
        <f>SUM(H7:H18)</f>
        <v>12</v>
      </c>
      <c r="I19" s="780"/>
      <c r="J19" s="780"/>
      <c r="K19" s="780"/>
      <c r="L19" s="780"/>
      <c r="M19" s="780"/>
      <c r="N19" s="780"/>
      <c r="O19" s="781"/>
      <c r="P19" s="782"/>
      <c r="Q19" s="783"/>
      <c r="R19" s="663" t="s">
        <v>81</v>
      </c>
      <c r="S19" s="664"/>
      <c r="T19" s="665">
        <f>SUM(T7:T18)</f>
        <v>6.6</v>
      </c>
      <c r="U19" s="666">
        <f>AVERAGE(U7:U18)</f>
        <v>0.54999999999999993</v>
      </c>
      <c r="V19" s="666"/>
      <c r="W19" s="784">
        <f>(COUNTIF(W7:W18,"Cumple")*100%)/COUNTA(W7:W18)</f>
        <v>1</v>
      </c>
      <c r="X19" s="1166"/>
      <c r="Y19" s="786"/>
      <c r="Z19" s="789"/>
      <c r="AA19" s="758" t="s">
        <v>81</v>
      </c>
      <c r="AB19" s="759"/>
      <c r="AC19" s="787">
        <f>AVERAGE(AC7:AC18)</f>
        <v>0.77500000000000002</v>
      </c>
      <c r="AD19" s="788"/>
    </row>
    <row r="20" spans="1:30" x14ac:dyDescent="0.2">
      <c r="X20"/>
      <c r="Y20" s="1166"/>
    </row>
    <row r="21" spans="1:30" x14ac:dyDescent="0.2">
      <c r="X21" s="1166"/>
      <c r="Y21" s="1166"/>
    </row>
  </sheetData>
  <mergeCells count="38">
    <mergeCell ref="D17:D18"/>
    <mergeCell ref="C8:C10"/>
    <mergeCell ref="D8:D10"/>
    <mergeCell ref="E8:E10"/>
    <mergeCell ref="F8:F10"/>
    <mergeCell ref="C14:C16"/>
    <mergeCell ref="C17:C18"/>
    <mergeCell ref="D12:D13"/>
    <mergeCell ref="E12:E13"/>
    <mergeCell ref="A14:A15"/>
    <mergeCell ref="B14:B15"/>
    <mergeCell ref="D14:D16"/>
    <mergeCell ref="E14:E16"/>
    <mergeCell ref="Q4:S4"/>
    <mergeCell ref="A4:B4"/>
    <mergeCell ref="O5:Y5"/>
    <mergeCell ref="Z5:AD5"/>
    <mergeCell ref="C3:F3"/>
    <mergeCell ref="G3:H3"/>
    <mergeCell ref="I3:N3"/>
    <mergeCell ref="O3:P3"/>
    <mergeCell ref="Q3:V3"/>
    <mergeCell ref="C4:F4"/>
    <mergeCell ref="G4:H4"/>
    <mergeCell ref="I4:N4"/>
    <mergeCell ref="O4:P4"/>
    <mergeCell ref="A1:B1"/>
    <mergeCell ref="C1:N1"/>
    <mergeCell ref="O1:P2"/>
    <mergeCell ref="Q1:Y2"/>
    <mergeCell ref="Z1:AD4"/>
    <mergeCell ref="A2:B2"/>
    <mergeCell ref="C2:F2"/>
    <mergeCell ref="G2:H2"/>
    <mergeCell ref="I2:N2"/>
    <mergeCell ref="A3:B3"/>
    <mergeCell ref="T4:U4"/>
    <mergeCell ref="V4:Y4"/>
  </mergeCells>
  <conditionalFormatting sqref="R7:R19">
    <cfRule type="cellIs" dxfId="187" priority="16" operator="greaterThan">
      <formula>0</formula>
    </cfRule>
    <cfRule type="cellIs" dxfId="186" priority="17" operator="lessThan">
      <formula>0</formula>
    </cfRule>
  </conditionalFormatting>
  <conditionalFormatting sqref="S7:S19">
    <cfRule type="containsText" dxfId="185" priority="14" operator="containsText" text="Alerta">
      <formula>NOT(ISERROR(SEARCH("Alerta",S7)))</formula>
    </cfRule>
    <cfRule type="containsText" dxfId="184" priority="15" operator="containsText" text="En tiempo">
      <formula>NOT(ISERROR(SEARCH("En tiempo",S7)))</formula>
    </cfRule>
  </conditionalFormatting>
  <conditionalFormatting sqref="U7:V19 Z7:Z19">
    <cfRule type="cellIs" dxfId="183" priority="5" operator="between">
      <formula>0.29</formula>
      <formula>0</formula>
    </cfRule>
    <cfRule type="cellIs" dxfId="182" priority="6" operator="between">
      <formula>0.49</formula>
      <formula>0.3</formula>
    </cfRule>
    <cfRule type="cellIs" dxfId="181" priority="7" operator="between">
      <formula>0.79</formula>
      <formula>0.5</formula>
    </cfRule>
    <cfRule type="cellIs" dxfId="180" priority="8" operator="between">
      <formula>1</formula>
      <formula>0.8</formula>
    </cfRule>
  </conditionalFormatting>
  <conditionalFormatting sqref="W7:W18">
    <cfRule type="containsText" dxfId="179" priority="12" operator="containsText" text="Incumple">
      <formula>NOT(ISERROR(SEARCH("Incumple",W7)))</formula>
    </cfRule>
    <cfRule type="containsText" dxfId="178" priority="13" operator="containsText" text="Cumple">
      <formula>NOT(ISERROR(SEARCH("Cumple",W7)))</formula>
    </cfRule>
  </conditionalFormatting>
  <conditionalFormatting sqref="W19">
    <cfRule type="cellIs" dxfId="177" priority="1" operator="between">
      <formula>0.19</formula>
      <formula>0</formula>
    </cfRule>
    <cfRule type="cellIs" dxfId="176" priority="2" operator="between">
      <formula>0.49</formula>
      <formula>0.2</formula>
    </cfRule>
    <cfRule type="cellIs" dxfId="175" priority="3" operator="between">
      <formula>0.89</formula>
      <formula>0.5</formula>
    </cfRule>
    <cfRule type="cellIs" dxfId="174" priority="4" operator="between">
      <formula>1</formula>
      <formula>0.9</formula>
    </cfRule>
  </conditionalFormatting>
  <conditionalFormatting sqref="AC7:AC19">
    <cfRule type="cellIs" dxfId="173" priority="9" operator="between">
      <formula>0.3</formula>
      <formula>0</formula>
    </cfRule>
    <cfRule type="cellIs" dxfId="172" priority="10" operator="between">
      <formula>0.6999</formula>
      <formula>0.3111</formula>
    </cfRule>
    <cfRule type="cellIs" dxfId="171" priority="11" operator="between">
      <formula>1</formula>
      <formula>0.7</formula>
    </cfRule>
  </conditionalFormatting>
  <dataValidations count="4">
    <dataValidation type="list" allowBlank="1" showInputMessage="1" showErrorMessage="1" errorTitle="Estado" error="No es un estado de los Planes de Mejoramiento" sqref="Q4:S4" xr:uid="{CD35867D-B315-48F9-9D62-E7CBA17C8596}">
      <formula1>$AW$4:$AW$7</formula1>
    </dataValidation>
    <dataValidation type="list" allowBlank="1" showInputMessage="1" showErrorMessage="1" sqref="A7:A14 A16:A18" xr:uid="{51DBFAD1-404F-4925-B602-AD0CB0E51A70}">
      <formula1>"Autoevaluación,Evaluación de Pares,Auditoría Interna,Evaluación Externa ICONTEC,Auditoría Interna Control Interno,Servicio No Conforme,Auditoría Externa CGR"</formula1>
    </dataValidation>
    <dataValidation type="list" allowBlank="1" showInputMessage="1" showErrorMessage="1" sqref="B7:B14 B16:B18" xr:uid="{25BFF8FF-4142-4DE6-93FE-E7F4D4550D90}">
      <formula1>"No conformidad,Oportunidad de Mejora,Observación OCI,Hallazgo CGR"</formula1>
    </dataValidation>
    <dataValidation type="list" allowBlank="1" showInputMessage="1" showErrorMessage="1" sqref="AS4:AS9" xr:uid="{C6764DF6-26D5-42E1-A420-5DE6DAD05C35}">
      <formula1>"*=Datos$f6:$f12"</formula1>
    </dataValidation>
  </dataValidations>
  <pageMargins left="0.39370078740157483" right="0.39370078740157483" top="0.39370078740157483" bottom="0.39370078740157483" header="0.39370078740157483" footer="0.39370078740157483"/>
  <pageSetup paperSize="14" scale="40" fitToHeight="0" orientation="landscape"/>
  <colBreaks count="2" manualBreakCount="2">
    <brk id="14" max="1048575" man="1"/>
    <brk id="25" max="1048575" man="1"/>
  </colBreaks>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249977111117893"/>
  </sheetPr>
  <dimension ref="A1:AX13"/>
  <sheetViews>
    <sheetView topLeftCell="I1" zoomScale="89" zoomScaleNormal="89" zoomScaleSheetLayoutView="49" workbookViewId="0">
      <selection activeCell="X7" sqref="X7"/>
    </sheetView>
  </sheetViews>
  <sheetFormatPr baseColWidth="10" defaultColWidth="17.5703125" defaultRowHeight="12.75" x14ac:dyDescent="0.2"/>
  <cols>
    <col min="1" max="1" width="12.140625" customWidth="1"/>
    <col min="2" max="2" width="11.42578125" customWidth="1"/>
    <col min="3" max="3" width="46.28515625" customWidth="1"/>
    <col min="4" max="4" width="34.85546875" customWidth="1"/>
    <col min="5" max="5" width="36.7109375" customWidth="1"/>
    <col min="6" max="6" width="33.5703125" customWidth="1"/>
    <col min="7" max="7" width="25.140625" customWidth="1"/>
    <col min="8" max="8" width="13" customWidth="1"/>
    <col min="9" max="9" width="26.5703125" customWidth="1"/>
    <col min="10" max="10" width="16.140625" customWidth="1"/>
    <col min="11" max="11" width="21.42578125" customWidth="1"/>
    <col min="12" max="12" width="20.5703125" customWidth="1"/>
    <col min="13" max="13" width="12.7109375" customWidth="1"/>
    <col min="14" max="14" width="14" customWidth="1"/>
    <col min="15" max="15" width="12" customWidth="1"/>
    <col min="16" max="16" width="13.28515625" customWidth="1"/>
    <col min="17" max="17" width="13.140625" customWidth="1"/>
    <col min="18" max="18" width="11.5703125" customWidth="1"/>
    <col min="19" max="19" width="11.140625" customWidth="1"/>
    <col min="20" max="20" width="19.7109375" customWidth="1"/>
    <col min="21" max="21" width="16.5703125" customWidth="1"/>
    <col min="22" max="22" width="14.28515625" customWidth="1"/>
    <col min="23" max="23" width="16.7109375" customWidth="1"/>
    <col min="24" max="24" width="46.7109375" customWidth="1"/>
    <col min="25" max="25" width="65.28515625" customWidth="1"/>
    <col min="26" max="26" width="12.28515625" customWidth="1"/>
    <col min="27" max="27" width="13.42578125" customWidth="1"/>
    <col min="28" max="28" width="14.140625" customWidth="1"/>
    <col min="29" max="29" width="14.42578125" customWidth="1"/>
    <col min="30" max="30" width="72.42578125" customWidth="1"/>
    <col min="41" max="41" width="0" hidden="1" customWidth="1"/>
    <col min="42" max="42" width="28.5703125" hidden="1" customWidth="1"/>
    <col min="43" max="43" width="42" hidden="1" customWidth="1"/>
    <col min="44" max="44" width="17.5703125" hidden="1" customWidth="1"/>
    <col min="45" max="45" width="51.42578125" hidden="1" customWidth="1"/>
    <col min="46" max="46" width="8.5703125" hidden="1" customWidth="1"/>
    <col min="47" max="47" width="7.140625" hidden="1" customWidth="1"/>
    <col min="48" max="48" width="20.85546875" hidden="1" customWidth="1"/>
    <col min="49" max="49" width="17.5703125" hidden="1" customWidth="1"/>
    <col min="50" max="50" width="22.42578125" hidden="1" customWidth="1"/>
  </cols>
  <sheetData>
    <row r="1" spans="1:30" ht="105.6" customHeight="1" x14ac:dyDescent="0.2">
      <c r="A1" s="1466" t="s">
        <v>0</v>
      </c>
      <c r="B1" s="1466"/>
      <c r="C1" s="1466" t="s">
        <v>1</v>
      </c>
      <c r="D1" s="1466"/>
      <c r="E1" s="1466"/>
      <c r="F1" s="1466"/>
      <c r="G1" s="1466"/>
      <c r="H1" s="1466"/>
      <c r="I1" s="1466"/>
      <c r="J1" s="1466"/>
      <c r="K1" s="1466"/>
      <c r="L1" s="1466"/>
      <c r="M1" s="1466"/>
      <c r="N1" s="1466"/>
      <c r="O1" s="1466"/>
      <c r="P1" s="1466"/>
      <c r="Q1" s="1466" t="s">
        <v>2</v>
      </c>
      <c r="R1" s="1466"/>
      <c r="S1" s="1466"/>
      <c r="T1" s="1466"/>
      <c r="U1" s="1466"/>
      <c r="V1" s="1466"/>
      <c r="W1" s="1466"/>
      <c r="X1" s="1466"/>
      <c r="Y1" s="1466"/>
      <c r="Z1" s="1466" t="s">
        <v>2</v>
      </c>
      <c r="AA1" s="1466"/>
      <c r="AB1" s="1466"/>
      <c r="AC1" s="1466"/>
      <c r="AD1" s="1466"/>
    </row>
    <row r="2" spans="1:30" ht="20.100000000000001" customHeight="1" x14ac:dyDescent="0.2">
      <c r="A2" s="1466" t="s">
        <v>3</v>
      </c>
      <c r="B2" s="1466"/>
      <c r="C2" s="1466" t="s">
        <v>4</v>
      </c>
      <c r="D2" s="1510"/>
      <c r="E2" s="1510"/>
      <c r="F2" s="1510"/>
      <c r="G2" s="1466" t="s">
        <v>5</v>
      </c>
      <c r="H2" s="1466"/>
      <c r="I2" s="1466" t="s">
        <v>6</v>
      </c>
      <c r="J2" s="1466"/>
      <c r="K2" s="1466"/>
      <c r="L2" s="1466"/>
      <c r="M2" s="1466"/>
      <c r="N2" s="1466"/>
      <c r="O2" s="1466"/>
      <c r="P2" s="1466"/>
      <c r="Q2" s="1466"/>
      <c r="R2" s="1466"/>
      <c r="S2" s="1466"/>
      <c r="T2" s="1466"/>
      <c r="U2" s="1466"/>
      <c r="V2" s="1466"/>
      <c r="W2" s="1466"/>
      <c r="X2" s="1466"/>
      <c r="Y2" s="1466"/>
      <c r="Z2" s="1466"/>
      <c r="AA2" s="1466"/>
      <c r="AB2" s="1466"/>
      <c r="AC2" s="1466"/>
      <c r="AD2" s="1466"/>
    </row>
    <row r="3" spans="1:30" ht="25.5" customHeight="1" x14ac:dyDescent="0.2">
      <c r="A3" s="1508" t="s">
        <v>7</v>
      </c>
      <c r="B3" s="1508"/>
      <c r="C3" s="1466" t="s">
        <v>8</v>
      </c>
      <c r="D3" s="1466"/>
      <c r="E3" s="1466"/>
      <c r="F3" s="1466"/>
      <c r="G3" s="1508" t="s">
        <v>9</v>
      </c>
      <c r="H3" s="1508"/>
      <c r="I3" s="1509">
        <v>43836</v>
      </c>
      <c r="J3" s="1466"/>
      <c r="K3" s="1466"/>
      <c r="L3" s="1466"/>
      <c r="M3" s="1466"/>
      <c r="N3" s="1466"/>
      <c r="O3" s="1508" t="s">
        <v>11</v>
      </c>
      <c r="P3" s="1508"/>
      <c r="Q3" s="1509">
        <v>46051</v>
      </c>
      <c r="R3" s="1509"/>
      <c r="S3" s="1509"/>
      <c r="T3" s="1509"/>
      <c r="U3" s="1509"/>
      <c r="V3" s="1509"/>
      <c r="W3" s="1508" t="s">
        <v>12</v>
      </c>
      <c r="X3" s="1508"/>
      <c r="Y3" s="129" t="s">
        <v>13</v>
      </c>
      <c r="Z3" s="1466"/>
      <c r="AA3" s="1466"/>
      <c r="AB3" s="1466"/>
      <c r="AC3" s="1466"/>
      <c r="AD3" s="1466"/>
    </row>
    <row r="4" spans="1:30" ht="141" customHeight="1" x14ac:dyDescent="0.2">
      <c r="A4" s="1508" t="s">
        <v>14</v>
      </c>
      <c r="B4" s="1508"/>
      <c r="C4" s="1466" t="s">
        <v>411</v>
      </c>
      <c r="D4" s="1866"/>
      <c r="E4" s="1866"/>
      <c r="F4" s="1866"/>
      <c r="G4" s="1508" t="s">
        <v>16</v>
      </c>
      <c r="H4" s="1508"/>
      <c r="I4" s="1509">
        <v>44650</v>
      </c>
      <c r="J4" s="1509"/>
      <c r="K4" s="1509"/>
      <c r="L4" s="1509"/>
      <c r="M4" s="1509"/>
      <c r="N4" s="1509"/>
      <c r="O4" s="1508" t="s">
        <v>17</v>
      </c>
      <c r="P4" s="1508"/>
      <c r="Q4" s="1466" t="s">
        <v>18</v>
      </c>
      <c r="R4" s="1466"/>
      <c r="S4" s="1466"/>
      <c r="T4" s="1498" t="s">
        <v>19</v>
      </c>
      <c r="U4" s="1498"/>
      <c r="V4" s="1519" t="s">
        <v>412</v>
      </c>
      <c r="W4" s="1466"/>
      <c r="X4" s="1466"/>
      <c r="Y4" s="1466"/>
      <c r="Z4" s="1466"/>
      <c r="AA4" s="1466"/>
      <c r="AB4" s="1466"/>
      <c r="AC4" s="1466"/>
      <c r="AD4" s="1466"/>
    </row>
    <row r="5" spans="1:30" ht="28.5" customHeight="1" thickBot="1" x14ac:dyDescent="0.25">
      <c r="A5" s="1468" t="s">
        <v>21</v>
      </c>
      <c r="B5" s="1469"/>
      <c r="C5" s="1469"/>
      <c r="D5" s="1469"/>
      <c r="E5" s="1469"/>
      <c r="F5" s="1469"/>
      <c r="G5" s="1469"/>
      <c r="H5" s="1469"/>
      <c r="I5" s="1469"/>
      <c r="J5" s="1469"/>
      <c r="K5" s="1469"/>
      <c r="L5" s="1469"/>
      <c r="M5" s="1469"/>
      <c r="N5" s="1470"/>
      <c r="O5" s="1471" t="s">
        <v>22</v>
      </c>
      <c r="P5" s="1472"/>
      <c r="Q5" s="1472"/>
      <c r="R5" s="1472"/>
      <c r="S5" s="1472"/>
      <c r="T5" s="1472"/>
      <c r="U5" s="1472"/>
      <c r="V5" s="1472"/>
      <c r="W5" s="1472"/>
      <c r="X5" s="1472"/>
      <c r="Y5" s="1473"/>
      <c r="Z5" s="1460" t="s">
        <v>23</v>
      </c>
      <c r="AA5" s="1461"/>
      <c r="AB5" s="1461"/>
      <c r="AC5" s="1461"/>
      <c r="AD5" s="1462"/>
    </row>
    <row r="6" spans="1:30" ht="68.25" customHeight="1" thickBot="1" x14ac:dyDescent="0.25">
      <c r="A6" s="130" t="s">
        <v>24</v>
      </c>
      <c r="B6" s="130" t="s">
        <v>25</v>
      </c>
      <c r="C6" s="130" t="s">
        <v>26</v>
      </c>
      <c r="D6" s="130" t="s">
        <v>27</v>
      </c>
      <c r="E6" s="130" t="s">
        <v>28</v>
      </c>
      <c r="F6" s="130" t="s">
        <v>29</v>
      </c>
      <c r="G6" s="130" t="s">
        <v>30</v>
      </c>
      <c r="H6" s="130" t="s">
        <v>31</v>
      </c>
      <c r="I6" s="130" t="s">
        <v>32</v>
      </c>
      <c r="J6" s="130" t="s">
        <v>33</v>
      </c>
      <c r="K6" s="130" t="s">
        <v>34</v>
      </c>
      <c r="L6" s="130" t="s">
        <v>35</v>
      </c>
      <c r="M6" s="130" t="s">
        <v>36</v>
      </c>
      <c r="N6" s="130" t="s">
        <v>37</v>
      </c>
      <c r="O6" s="131" t="s">
        <v>38</v>
      </c>
      <c r="P6" s="131" t="s">
        <v>39</v>
      </c>
      <c r="Q6" s="851" t="s">
        <v>40</v>
      </c>
      <c r="R6" s="131" t="s">
        <v>41</v>
      </c>
      <c r="S6" s="131" t="s">
        <v>42</v>
      </c>
      <c r="T6" s="131" t="s">
        <v>43</v>
      </c>
      <c r="U6" s="131" t="s">
        <v>44</v>
      </c>
      <c r="V6" s="131" t="s">
        <v>45</v>
      </c>
      <c r="W6" s="131" t="s">
        <v>46</v>
      </c>
      <c r="X6" s="131" t="s">
        <v>47</v>
      </c>
      <c r="Y6" s="131" t="s">
        <v>48</v>
      </c>
      <c r="Z6" s="132" t="s">
        <v>49</v>
      </c>
      <c r="AA6" s="132" t="s">
        <v>50</v>
      </c>
      <c r="AB6" s="132" t="s">
        <v>51</v>
      </c>
      <c r="AC6" s="132" t="s">
        <v>52</v>
      </c>
      <c r="AD6" s="132" t="s">
        <v>53</v>
      </c>
    </row>
    <row r="7" spans="1:30" ht="285" x14ac:dyDescent="0.2">
      <c r="A7" s="128" t="s">
        <v>54</v>
      </c>
      <c r="B7" s="128" t="s">
        <v>55</v>
      </c>
      <c r="C7" s="282" t="s">
        <v>413</v>
      </c>
      <c r="D7" s="282" t="s">
        <v>414</v>
      </c>
      <c r="E7" s="282" t="s">
        <v>415</v>
      </c>
      <c r="F7" s="282" t="s">
        <v>416</v>
      </c>
      <c r="G7" s="282" t="s">
        <v>417</v>
      </c>
      <c r="H7" s="283">
        <v>1</v>
      </c>
      <c r="I7" s="284" t="s">
        <v>418</v>
      </c>
      <c r="J7" s="284" t="s">
        <v>93</v>
      </c>
      <c r="K7" s="284" t="s">
        <v>63</v>
      </c>
      <c r="L7" s="284" t="s">
        <v>417</v>
      </c>
      <c r="M7" s="412">
        <v>44429</v>
      </c>
      <c r="N7" s="412">
        <v>46203</v>
      </c>
      <c r="O7" s="413">
        <f t="shared" ref="O7:O12" si="0">(N7-M7)/7</f>
        <v>253.42857142857142</v>
      </c>
      <c r="P7" s="414">
        <v>46051</v>
      </c>
      <c r="Q7" s="414">
        <f>P7</f>
        <v>46051</v>
      </c>
      <c r="R7" s="134">
        <f>(Q7-M7)/7-O7</f>
        <v>-21.714285714285694</v>
      </c>
      <c r="S7" s="135" t="str">
        <f t="shared" ref="S7:S12" ca="1" si="1">IF((N7-TODAY())/7&gt;=0,"En tiempo","Alerta")</f>
        <v>En tiempo</v>
      </c>
      <c r="T7" s="415">
        <v>0.85</v>
      </c>
      <c r="U7" s="99">
        <f>IF(T7/H7=1,1,+T7/H7)</f>
        <v>0.85</v>
      </c>
      <c r="V7" s="137" t="str">
        <f>IF(R7&gt;O7,0%,IF(R7&lt;=0,"100%",1-(R7/O7)))</f>
        <v>100%</v>
      </c>
      <c r="W7" s="138" t="str">
        <f>IF(Q7&lt;=N7,"Cumple","Incumple")</f>
        <v>Cumple</v>
      </c>
      <c r="X7" s="416" t="s">
        <v>3607</v>
      </c>
      <c r="Y7" s="417" t="s">
        <v>3608</v>
      </c>
      <c r="Z7" s="137">
        <f t="shared" ref="Z7:Z12" si="2">(U7+V7)/2</f>
        <v>0.92500000000000004</v>
      </c>
      <c r="AA7" s="139"/>
      <c r="AB7" s="139"/>
      <c r="AC7" s="146"/>
      <c r="AD7" s="141" t="s">
        <v>419</v>
      </c>
    </row>
    <row r="8" spans="1:30" ht="199.5" x14ac:dyDescent="0.2">
      <c r="A8" s="128" t="s">
        <v>54</v>
      </c>
      <c r="B8" s="128" t="s">
        <v>55</v>
      </c>
      <c r="C8" s="282" t="s">
        <v>420</v>
      </c>
      <c r="D8" s="282" t="s">
        <v>414</v>
      </c>
      <c r="E8" s="287" t="s">
        <v>421</v>
      </c>
      <c r="F8" s="282" t="s">
        <v>422</v>
      </c>
      <c r="G8" s="282" t="s">
        <v>423</v>
      </c>
      <c r="H8" s="283">
        <v>1</v>
      </c>
      <c r="I8" s="284" t="s">
        <v>418</v>
      </c>
      <c r="J8" s="284" t="s">
        <v>93</v>
      </c>
      <c r="K8" s="284" t="s">
        <v>63</v>
      </c>
      <c r="L8" s="284" t="s">
        <v>423</v>
      </c>
      <c r="M8" s="412">
        <v>44429</v>
      </c>
      <c r="N8" s="412">
        <v>46203</v>
      </c>
      <c r="O8" s="413">
        <f t="shared" si="0"/>
        <v>253.42857142857142</v>
      </c>
      <c r="P8" s="414">
        <v>46051</v>
      </c>
      <c r="Q8" s="414">
        <f>P8</f>
        <v>46051</v>
      </c>
      <c r="R8" s="134">
        <f t="shared" ref="R8:R12" si="3">(Q8-M8)/7-O8</f>
        <v>-21.714285714285694</v>
      </c>
      <c r="S8" s="135" t="str">
        <f t="shared" ca="1" si="1"/>
        <v>En tiempo</v>
      </c>
      <c r="T8" s="415">
        <v>0.9</v>
      </c>
      <c r="U8" s="99">
        <f t="shared" ref="U8:U12" si="4">IF(T8/H8=1,1,+T8/H8)</f>
        <v>0.9</v>
      </c>
      <c r="V8" s="137" t="str">
        <f t="shared" ref="V8:V11" si="5">IF(R8&gt;O8,0%,IF(R8&lt;=0,"100%",1-(R8/O8)))</f>
        <v>100%</v>
      </c>
      <c r="W8" s="138" t="str">
        <f t="shared" ref="W8:W12" si="6">IF(Q8&lt;=N8,"Cumple","Incumple")</f>
        <v>Cumple</v>
      </c>
      <c r="X8" s="416" t="s">
        <v>3609</v>
      </c>
      <c r="Y8" s="417" t="s">
        <v>3610</v>
      </c>
      <c r="Z8" s="137">
        <f t="shared" si="2"/>
        <v>0.95</v>
      </c>
      <c r="AA8" s="139">
        <v>0.8</v>
      </c>
      <c r="AB8" s="139">
        <v>0.6</v>
      </c>
      <c r="AC8" s="140">
        <f>AVERAGE(Z8:AB8)</f>
        <v>0.78333333333333333</v>
      </c>
      <c r="AD8" s="141" t="s">
        <v>424</v>
      </c>
    </row>
    <row r="9" spans="1:30" ht="299.25" x14ac:dyDescent="0.2">
      <c r="A9" s="128" t="s">
        <v>54</v>
      </c>
      <c r="B9" s="128" t="s">
        <v>55</v>
      </c>
      <c r="C9" s="288" t="s">
        <v>425</v>
      </c>
      <c r="D9" s="147" t="s">
        <v>426</v>
      </c>
      <c r="E9" s="282" t="s">
        <v>427</v>
      </c>
      <c r="F9" s="813" t="s">
        <v>428</v>
      </c>
      <c r="G9" s="282" t="s">
        <v>429</v>
      </c>
      <c r="H9" s="283">
        <v>1</v>
      </c>
      <c r="I9" s="284" t="s">
        <v>430</v>
      </c>
      <c r="J9" s="284" t="s">
        <v>93</v>
      </c>
      <c r="K9" s="284" t="s">
        <v>63</v>
      </c>
      <c r="L9" s="284" t="s">
        <v>429</v>
      </c>
      <c r="M9" s="412">
        <v>44429</v>
      </c>
      <c r="N9" s="412">
        <v>46203</v>
      </c>
      <c r="O9" s="413">
        <f t="shared" si="0"/>
        <v>253.42857142857142</v>
      </c>
      <c r="P9" s="414">
        <v>46051</v>
      </c>
      <c r="Q9" s="414">
        <f>P9</f>
        <v>46051</v>
      </c>
      <c r="R9" s="134">
        <f>(Q9-M9)/7-O9</f>
        <v>-21.714285714285694</v>
      </c>
      <c r="S9" s="135" t="str">
        <f t="shared" ca="1" si="1"/>
        <v>En tiempo</v>
      </c>
      <c r="T9" s="415">
        <v>0.5</v>
      </c>
      <c r="U9" s="99">
        <f t="shared" si="4"/>
        <v>0.5</v>
      </c>
      <c r="V9" s="137" t="str">
        <f t="shared" si="5"/>
        <v>100%</v>
      </c>
      <c r="W9" s="138" t="str">
        <f t="shared" si="6"/>
        <v>Cumple</v>
      </c>
      <c r="X9" s="416" t="s">
        <v>3611</v>
      </c>
      <c r="Y9" s="417" t="s">
        <v>3612</v>
      </c>
      <c r="Z9" s="137">
        <f t="shared" si="2"/>
        <v>0.75</v>
      </c>
      <c r="AA9" s="139"/>
      <c r="AB9" s="139"/>
      <c r="AC9" s="146"/>
      <c r="AD9" s="141" t="s">
        <v>431</v>
      </c>
    </row>
    <row r="10" spans="1:30" ht="199.5" x14ac:dyDescent="0.2">
      <c r="A10" s="128" t="s">
        <v>54</v>
      </c>
      <c r="B10" s="128" t="s">
        <v>55</v>
      </c>
      <c r="C10" s="289" t="s">
        <v>432</v>
      </c>
      <c r="D10" s="147" t="s">
        <v>426</v>
      </c>
      <c r="E10" s="287" t="s">
        <v>433</v>
      </c>
      <c r="F10" s="518" t="s">
        <v>434</v>
      </c>
      <c r="G10" s="282" t="s">
        <v>429</v>
      </c>
      <c r="H10" s="282">
        <v>1</v>
      </c>
      <c r="I10" s="284" t="s">
        <v>418</v>
      </c>
      <c r="J10" s="284" t="s">
        <v>93</v>
      </c>
      <c r="K10" s="284" t="s">
        <v>63</v>
      </c>
      <c r="L10" s="284" t="s">
        <v>429</v>
      </c>
      <c r="M10" s="412">
        <v>44429</v>
      </c>
      <c r="N10" s="412">
        <v>46203</v>
      </c>
      <c r="O10" s="413">
        <f>(N10-M10)/7</f>
        <v>253.42857142857142</v>
      </c>
      <c r="P10" s="414">
        <v>46051</v>
      </c>
      <c r="Q10" s="414">
        <f>P10</f>
        <v>46051</v>
      </c>
      <c r="R10" s="134">
        <f t="shared" si="3"/>
        <v>-21.714285714285694</v>
      </c>
      <c r="S10" s="135" t="str">
        <f t="shared" ca="1" si="1"/>
        <v>En tiempo</v>
      </c>
      <c r="T10" s="415">
        <v>0.7</v>
      </c>
      <c r="U10" s="99">
        <f t="shared" si="4"/>
        <v>0.7</v>
      </c>
      <c r="V10" s="137" t="str">
        <f t="shared" si="5"/>
        <v>100%</v>
      </c>
      <c r="W10" s="138" t="str">
        <f t="shared" si="6"/>
        <v>Cumple</v>
      </c>
      <c r="X10" s="416" t="s">
        <v>3613</v>
      </c>
      <c r="Y10" s="417" t="s">
        <v>3614</v>
      </c>
      <c r="Z10" s="137">
        <f t="shared" si="2"/>
        <v>0.85</v>
      </c>
      <c r="AA10" s="139"/>
      <c r="AB10" s="139"/>
      <c r="AC10" s="146"/>
      <c r="AD10" s="141" t="s">
        <v>435</v>
      </c>
    </row>
    <row r="11" spans="1:30" ht="186" thickBot="1" x14ac:dyDescent="0.25">
      <c r="A11" s="128" t="s">
        <v>54</v>
      </c>
      <c r="B11" s="128" t="s">
        <v>55</v>
      </c>
      <c r="C11" s="282" t="s">
        <v>436</v>
      </c>
      <c r="D11" s="147" t="s">
        <v>437</v>
      </c>
      <c r="E11" s="282" t="s">
        <v>438</v>
      </c>
      <c r="F11" s="289" t="s">
        <v>439</v>
      </c>
      <c r="G11" s="282" t="s">
        <v>440</v>
      </c>
      <c r="H11" s="282">
        <v>1</v>
      </c>
      <c r="I11" s="284" t="s">
        <v>430</v>
      </c>
      <c r="J11" s="284" t="s">
        <v>93</v>
      </c>
      <c r="K11" s="284" t="s">
        <v>63</v>
      </c>
      <c r="L11" s="284" t="s">
        <v>440</v>
      </c>
      <c r="M11" s="412">
        <v>44429</v>
      </c>
      <c r="N11" s="412">
        <v>44560</v>
      </c>
      <c r="O11" s="413">
        <f t="shared" si="0"/>
        <v>18.714285714285715</v>
      </c>
      <c r="P11" s="412">
        <v>44742</v>
      </c>
      <c r="Q11" s="412">
        <v>44742</v>
      </c>
      <c r="R11" s="134">
        <f>(Q11-M11)/7-O11</f>
        <v>26</v>
      </c>
      <c r="S11" s="135" t="str">
        <f t="shared" ca="1" si="1"/>
        <v>Alerta</v>
      </c>
      <c r="T11" s="415">
        <v>1</v>
      </c>
      <c r="U11" s="99">
        <f>IF(T11/H11=1,1,+T11/H11)</f>
        <v>1</v>
      </c>
      <c r="V11" s="137">
        <f t="shared" si="5"/>
        <v>0</v>
      </c>
      <c r="W11" s="138" t="str">
        <f t="shared" si="6"/>
        <v>Incumple</v>
      </c>
      <c r="X11" s="416" t="s">
        <v>441</v>
      </c>
      <c r="Y11" s="417" t="s">
        <v>442</v>
      </c>
      <c r="Z11" s="137">
        <f t="shared" si="2"/>
        <v>0.5</v>
      </c>
      <c r="AA11" s="139">
        <v>0.7</v>
      </c>
      <c r="AB11" s="139">
        <v>0.5</v>
      </c>
      <c r="AC11" s="140">
        <f t="shared" ref="AC11:AC12" si="7">AVERAGE(Z11:AB11)</f>
        <v>0.56666666666666665</v>
      </c>
      <c r="AD11" s="141" t="s">
        <v>443</v>
      </c>
    </row>
    <row r="12" spans="1:30" ht="114" x14ac:dyDescent="0.2">
      <c r="A12" s="128" t="s">
        <v>54</v>
      </c>
      <c r="B12" s="128" t="s">
        <v>55</v>
      </c>
      <c r="C12" s="282" t="s">
        <v>444</v>
      </c>
      <c r="D12" s="147" t="s">
        <v>445</v>
      </c>
      <c r="E12" s="289" t="s">
        <v>446</v>
      </c>
      <c r="F12" s="289" t="s">
        <v>447</v>
      </c>
      <c r="G12" s="284" t="s">
        <v>423</v>
      </c>
      <c r="H12" s="282">
        <v>1</v>
      </c>
      <c r="I12" s="284" t="s">
        <v>430</v>
      </c>
      <c r="J12" s="284" t="s">
        <v>93</v>
      </c>
      <c r="K12" s="284" t="s">
        <v>63</v>
      </c>
      <c r="L12" s="284" t="s">
        <v>423</v>
      </c>
      <c r="M12" s="412">
        <v>44429</v>
      </c>
      <c r="N12" s="412">
        <v>44560</v>
      </c>
      <c r="O12" s="413">
        <f t="shared" si="0"/>
        <v>18.714285714285715</v>
      </c>
      <c r="P12" s="412">
        <v>44560</v>
      </c>
      <c r="Q12" s="412">
        <v>44560</v>
      </c>
      <c r="R12" s="134">
        <f t="shared" si="3"/>
        <v>0</v>
      </c>
      <c r="S12" s="135" t="str">
        <f t="shared" ca="1" si="1"/>
        <v>Alerta</v>
      </c>
      <c r="T12" s="415">
        <v>1</v>
      </c>
      <c r="U12" s="99">
        <f t="shared" si="4"/>
        <v>1</v>
      </c>
      <c r="V12" s="137" t="str">
        <f>IF(R12&gt;O12,0%,IF(R12&lt;=0,"100%",1-(R12/O12)))</f>
        <v>100%</v>
      </c>
      <c r="W12" s="138" t="str">
        <f t="shared" si="6"/>
        <v>Cumple</v>
      </c>
      <c r="X12" s="416" t="s">
        <v>448</v>
      </c>
      <c r="Y12" s="417" t="s">
        <v>449</v>
      </c>
      <c r="Z12" s="137">
        <f t="shared" si="2"/>
        <v>1</v>
      </c>
      <c r="AA12" s="139">
        <v>1</v>
      </c>
      <c r="AB12" s="139">
        <v>0.7</v>
      </c>
      <c r="AC12" s="140">
        <f t="shared" si="7"/>
        <v>0.9</v>
      </c>
      <c r="AD12" s="148" t="s">
        <v>450</v>
      </c>
    </row>
    <row r="13" spans="1:30" ht="15" x14ac:dyDescent="0.2">
      <c r="G13" s="130" t="s">
        <v>80</v>
      </c>
      <c r="H13" s="133">
        <f>SUM(H7:H12)</f>
        <v>6</v>
      </c>
      <c r="Q13" s="1863" t="s">
        <v>81</v>
      </c>
      <c r="R13" s="1863"/>
      <c r="S13" s="1865"/>
      <c r="T13" s="79">
        <f>SUM(T7:T12)</f>
        <v>4.95</v>
      </c>
      <c r="U13" s="54">
        <f>AVERAGE(U7:U12)</f>
        <v>0.82500000000000007</v>
      </c>
      <c r="V13" s="70"/>
      <c r="W13" s="73">
        <f>(COUNTIF(W7:W12,"Cumple")*100%)/COUNTA(W7:W12)</f>
        <v>0.83333333333333337</v>
      </c>
      <c r="Z13" s="1863" t="s">
        <v>81</v>
      </c>
      <c r="AA13" s="1863"/>
      <c r="AB13" s="1864"/>
      <c r="AC13" s="74">
        <f>AVERAGE(AC7:AC12)</f>
        <v>0.75</v>
      </c>
    </row>
  </sheetData>
  <autoFilter ref="A6:AX6" xr:uid="{00000000-0001-0000-1500-000000000000}"/>
  <dataConsolidate/>
  <mergeCells count="29">
    <mergeCell ref="O1:P2"/>
    <mergeCell ref="Q1:Y2"/>
    <mergeCell ref="Z1:AD4"/>
    <mergeCell ref="W3:X3"/>
    <mergeCell ref="A2:B2"/>
    <mergeCell ref="C2:F2"/>
    <mergeCell ref="G2:H2"/>
    <mergeCell ref="I2:N2"/>
    <mergeCell ref="Q3:V3"/>
    <mergeCell ref="A1:B1"/>
    <mergeCell ref="C1:N1"/>
    <mergeCell ref="A3:B3"/>
    <mergeCell ref="C3:F3"/>
    <mergeCell ref="G3:H3"/>
    <mergeCell ref="I3:N3"/>
    <mergeCell ref="O3:P3"/>
    <mergeCell ref="T4:U4"/>
    <mergeCell ref="V4:Y4"/>
    <mergeCell ref="A4:B4"/>
    <mergeCell ref="C4:F4"/>
    <mergeCell ref="G4:H4"/>
    <mergeCell ref="I4:N4"/>
    <mergeCell ref="O4:P4"/>
    <mergeCell ref="Q4:S4"/>
    <mergeCell ref="Z13:AB13"/>
    <mergeCell ref="Q13:S13"/>
    <mergeCell ref="A5:N5"/>
    <mergeCell ref="O5:Y5"/>
    <mergeCell ref="Z5:AD5"/>
  </mergeCells>
  <conditionalFormatting sqref="R7:R12">
    <cfRule type="cellIs" dxfId="170" priority="20" operator="greaterThan">
      <formula>0</formula>
    </cfRule>
    <cfRule type="cellIs" dxfId="169" priority="21" operator="lessThan">
      <formula>0</formula>
    </cfRule>
  </conditionalFormatting>
  <conditionalFormatting sqref="S7:S12">
    <cfRule type="containsText" dxfId="168" priority="18" operator="containsText" text="Alerta">
      <formula>NOT(ISERROR(SEARCH("Alerta",S7)))</formula>
    </cfRule>
    <cfRule type="containsText" dxfId="167" priority="19" operator="containsText" text="En tiempo">
      <formula>NOT(ISERROR(SEARCH("En tiempo",S7)))</formula>
    </cfRule>
  </conditionalFormatting>
  <conditionalFormatting sqref="U7:U13">
    <cfRule type="cellIs" dxfId="166" priority="1" stopIfTrue="1" operator="between">
      <formula>0.8</formula>
      <formula>1</formula>
    </cfRule>
    <cfRule type="cellIs" dxfId="165" priority="2" stopIfTrue="1" operator="between">
      <formula>0.5</formula>
      <formula>0.79</formula>
    </cfRule>
    <cfRule type="cellIs" dxfId="164" priority="3" stopIfTrue="1" operator="between">
      <formula>0.3</formula>
      <formula>0.49</formula>
    </cfRule>
    <cfRule type="cellIs" dxfId="163" priority="4" stopIfTrue="1" operator="between">
      <formula>0</formula>
      <formula>0.29</formula>
    </cfRule>
  </conditionalFormatting>
  <conditionalFormatting sqref="V7:V12">
    <cfRule type="cellIs" dxfId="162" priority="12" operator="between">
      <formula>0.19</formula>
      <formula>0</formula>
    </cfRule>
    <cfRule type="cellIs" dxfId="161" priority="13" operator="between">
      <formula>0.49</formula>
      <formula>0.2</formula>
    </cfRule>
    <cfRule type="cellIs" dxfId="160" priority="14" operator="between">
      <formula>0.89</formula>
      <formula>0.5</formula>
    </cfRule>
    <cfRule type="cellIs" dxfId="159" priority="15" operator="between">
      <formula>1</formula>
      <formula>0.9</formula>
    </cfRule>
  </conditionalFormatting>
  <conditionalFormatting sqref="W7:W12">
    <cfRule type="containsText" dxfId="158" priority="16" operator="containsText" text="Incumple">
      <formula>NOT(ISERROR(SEARCH("Incumple",W7)))</formula>
    </cfRule>
    <cfRule type="containsText" dxfId="157" priority="17" operator="containsText" text="Cumple">
      <formula>NOT(ISERROR(SEARCH("Cumple",W7)))</formula>
    </cfRule>
  </conditionalFormatting>
  <conditionalFormatting sqref="W13">
    <cfRule type="cellIs" dxfId="156" priority="32" operator="between">
      <formula>0.19</formula>
      <formula>0</formula>
    </cfRule>
    <cfRule type="cellIs" dxfId="155" priority="33" operator="between">
      <formula>0.49</formula>
      <formula>0.2</formula>
    </cfRule>
    <cfRule type="cellIs" dxfId="154" priority="34" operator="between">
      <formula>0.89</formula>
      <formula>0.5</formula>
    </cfRule>
    <cfRule type="cellIs" dxfId="153" priority="35" operator="between">
      <formula>1</formula>
      <formula>0.9</formula>
    </cfRule>
  </conditionalFormatting>
  <conditionalFormatting sqref="Z7:Z12">
    <cfRule type="cellIs" dxfId="152" priority="8" operator="between">
      <formula>0.19</formula>
      <formula>0</formula>
    </cfRule>
    <cfRule type="cellIs" dxfId="151" priority="9" operator="between">
      <formula>0.49</formula>
      <formula>0.2</formula>
    </cfRule>
    <cfRule type="cellIs" dxfId="150" priority="10" operator="between">
      <formula>0.89</formula>
      <formula>0.5</formula>
    </cfRule>
    <cfRule type="cellIs" dxfId="149" priority="11" operator="between">
      <formula>1</formula>
      <formula>0.9</formula>
    </cfRule>
  </conditionalFormatting>
  <conditionalFormatting sqref="AC7:AC13">
    <cfRule type="cellIs" dxfId="148" priority="5" operator="between">
      <formula>0.3</formula>
      <formula>0</formula>
    </cfRule>
    <cfRule type="cellIs" dxfId="147" priority="6" operator="between">
      <formula>0.6999</formula>
      <formula>0.3111</formula>
    </cfRule>
    <cfRule type="cellIs" dxfId="146" priority="7" operator="between">
      <formula>1</formula>
      <formula>0.7</formula>
    </cfRule>
  </conditionalFormatting>
  <dataValidations count="5">
    <dataValidation type="list" allowBlank="1" showInputMessage="1" showErrorMessage="1" sqref="K7:K12" xr:uid="{00000000-0002-0000-1500-000000000000}">
      <formula1>$AS$4:$AS$10</formula1>
    </dataValidation>
    <dataValidation type="list" allowBlank="1" showInputMessage="1" showErrorMessage="1" sqref="J7:J12" xr:uid="{00000000-0002-0000-1500-000001000000}">
      <formula1>$AR$4:$AR$10</formula1>
    </dataValidation>
    <dataValidation type="list" allowBlank="1" showInputMessage="1" showErrorMessage="1" sqref="A7:A12" xr:uid="{00000000-0002-0000-1500-000002000000}">
      <formula1>$AP$4:$AP$10</formula1>
    </dataValidation>
    <dataValidation type="list" allowBlank="1" showInputMessage="1" showErrorMessage="1" sqref="B7:B12" xr:uid="{00000000-0002-0000-1500-000003000000}">
      <formula1>$AV$5:$AV$8</formula1>
    </dataValidation>
    <dataValidation type="list" allowBlank="1" showInputMessage="1" showErrorMessage="1" errorTitle="Estado" error="No es un estado de los Planes de Mejoramiento" sqref="Q4:S4" xr:uid="{00000000-0002-0000-1500-000005000000}">
      <formula1>$AW$4:$AW$7</formula1>
    </dataValidation>
  </dataValidations>
  <pageMargins left="1.4960629921259843" right="0.70866141732283472" top="0.74803149606299213" bottom="0.74803149606299213" header="0.31496062992125984" footer="0.31496062992125984"/>
  <pageSetup scale="34" fitToWidth="0" orientation="landscape" r:id="rId1"/>
  <colBreaks count="2" manualBreakCount="2">
    <brk id="14" max="1048575" man="1"/>
    <brk id="25" max="1048575"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D97A4-DBAF-4944-B74C-77568F8DFC1D}">
  <sheetPr>
    <tabColor theme="5" tint="-0.249977111117893"/>
    <pageSetUpPr fitToPage="1"/>
  </sheetPr>
  <dimension ref="A1:AX33"/>
  <sheetViews>
    <sheetView topLeftCell="O1" zoomScale="90" zoomScaleNormal="90" zoomScaleSheetLayoutView="86" workbookViewId="0">
      <selection activeCell="O5" sqref="O5:Y5"/>
    </sheetView>
  </sheetViews>
  <sheetFormatPr baseColWidth="10" defaultColWidth="17.5703125" defaultRowHeight="15.75" x14ac:dyDescent="0.2"/>
  <cols>
    <col min="1" max="1" width="12.140625" style="676" customWidth="1"/>
    <col min="2" max="2" width="18.140625" style="676" customWidth="1"/>
    <col min="3" max="3" width="77.7109375" style="676" customWidth="1"/>
    <col min="4" max="4" width="44.140625" style="676" customWidth="1"/>
    <col min="5" max="5" width="36.7109375" style="676" customWidth="1"/>
    <col min="6" max="6" width="33.5703125" style="676" customWidth="1"/>
    <col min="7" max="7" width="32.85546875" style="676" customWidth="1"/>
    <col min="8" max="8" width="13" style="635" customWidth="1"/>
    <col min="9" max="9" width="26.5703125" style="635" customWidth="1"/>
    <col min="10" max="10" width="16.140625" style="635" customWidth="1"/>
    <col min="11" max="11" width="21.42578125" style="635" customWidth="1"/>
    <col min="12" max="12" width="26.28515625" style="635" customWidth="1"/>
    <col min="13" max="14" width="19.42578125" style="635" customWidth="1"/>
    <col min="15" max="15" width="12" style="677" customWidth="1"/>
    <col min="16" max="16" width="16.85546875" style="677" customWidth="1"/>
    <col min="17" max="17" width="19.42578125" style="677" customWidth="1"/>
    <col min="18" max="18" width="11.5703125" style="677" customWidth="1"/>
    <col min="19" max="19" width="11.140625" style="677" customWidth="1"/>
    <col min="20" max="20" width="17.7109375" style="677" customWidth="1"/>
    <col min="21" max="21" width="16.5703125" style="677" customWidth="1"/>
    <col min="22" max="22" width="13.42578125" style="677" customWidth="1"/>
    <col min="23" max="23" width="16.7109375" style="677" customWidth="1"/>
    <col min="24" max="24" width="77.85546875" style="677" customWidth="1"/>
    <col min="25" max="25" width="102.140625" style="677" customWidth="1"/>
    <col min="26" max="26" width="12.28515625" style="677" customWidth="1"/>
    <col min="27" max="27" width="13.42578125" style="677" customWidth="1"/>
    <col min="28" max="28" width="14.140625" style="677" customWidth="1"/>
    <col min="29" max="29" width="12.5703125" style="677" customWidth="1"/>
    <col min="30" max="30" width="72.42578125" style="677" customWidth="1"/>
    <col min="31" max="41" width="17.5703125" style="635"/>
    <col min="42" max="42" width="28.5703125" style="635" hidden="1" customWidth="1"/>
    <col min="43" max="43" width="42" style="635" hidden="1" customWidth="1"/>
    <col min="44" max="44" width="0" style="635" hidden="1" customWidth="1"/>
    <col min="45" max="45" width="51.42578125" style="635" hidden="1" customWidth="1"/>
    <col min="46" max="46" width="8.5703125" style="635" hidden="1" customWidth="1"/>
    <col min="47" max="47" width="7.140625" style="635" hidden="1" customWidth="1"/>
    <col min="48" max="48" width="20.85546875" style="635" hidden="1" customWidth="1"/>
    <col min="49" max="49" width="0" style="635" hidden="1" customWidth="1"/>
    <col min="50" max="50" width="22.42578125" style="635" customWidth="1"/>
    <col min="51" max="16384" width="17.5703125" style="635"/>
  </cols>
  <sheetData>
    <row r="1" spans="1:50" ht="84" customHeight="1" thickTop="1" thickBot="1" x14ac:dyDescent="0.25">
      <c r="A1" s="1817" t="s">
        <v>0</v>
      </c>
      <c r="B1" s="1818"/>
      <c r="C1" s="1819" t="s">
        <v>1</v>
      </c>
      <c r="D1" s="1820"/>
      <c r="E1" s="1820"/>
      <c r="F1" s="1820"/>
      <c r="G1" s="1820"/>
      <c r="H1" s="1820"/>
      <c r="I1" s="1820"/>
      <c r="J1" s="1820"/>
      <c r="K1" s="1820"/>
      <c r="L1" s="1820"/>
      <c r="M1" s="1820"/>
      <c r="N1" s="1820"/>
      <c r="O1" s="1821"/>
      <c r="P1" s="1821"/>
      <c r="Q1" s="1821" t="s">
        <v>2</v>
      </c>
      <c r="R1" s="1821"/>
      <c r="S1" s="1821"/>
      <c r="T1" s="1821"/>
      <c r="U1" s="1821"/>
      <c r="V1" s="1821"/>
      <c r="W1" s="1821"/>
      <c r="X1" s="1821"/>
      <c r="Y1" s="1821"/>
      <c r="Z1" s="1821" t="s">
        <v>2</v>
      </c>
      <c r="AA1" s="1821"/>
      <c r="AB1" s="1821"/>
      <c r="AC1" s="1821"/>
      <c r="AD1" s="1821"/>
    </row>
    <row r="2" spans="1:50" ht="20.100000000000001" customHeight="1" x14ac:dyDescent="0.2">
      <c r="A2" s="1822" t="s">
        <v>3</v>
      </c>
      <c r="B2" s="1823"/>
      <c r="C2" s="1824" t="s">
        <v>4</v>
      </c>
      <c r="D2" s="1825"/>
      <c r="E2" s="1825"/>
      <c r="F2" s="1826"/>
      <c r="G2" s="1827" t="s">
        <v>5</v>
      </c>
      <c r="H2" s="1827"/>
      <c r="I2" s="1824" t="s">
        <v>6</v>
      </c>
      <c r="J2" s="1828"/>
      <c r="K2" s="1828"/>
      <c r="L2" s="1828"/>
      <c r="M2" s="1828"/>
      <c r="N2" s="1829"/>
      <c r="O2" s="1821"/>
      <c r="P2" s="1821"/>
      <c r="Q2" s="1821"/>
      <c r="R2" s="1821"/>
      <c r="S2" s="1821"/>
      <c r="T2" s="1821"/>
      <c r="U2" s="1821"/>
      <c r="V2" s="1821"/>
      <c r="W2" s="1821"/>
      <c r="X2" s="1821"/>
      <c r="Y2" s="1821"/>
      <c r="Z2" s="1821"/>
      <c r="AA2" s="1821"/>
      <c r="AB2" s="1821"/>
      <c r="AC2" s="1821"/>
      <c r="AD2" s="1821"/>
    </row>
    <row r="3" spans="1:50" ht="33" customHeight="1" x14ac:dyDescent="0.25">
      <c r="A3" s="1830" t="s">
        <v>7</v>
      </c>
      <c r="B3" s="1831"/>
      <c r="C3" s="1834" t="s">
        <v>2023</v>
      </c>
      <c r="D3" s="1835"/>
      <c r="E3" s="1835"/>
      <c r="F3" s="1836"/>
      <c r="G3" s="1831" t="s">
        <v>9</v>
      </c>
      <c r="H3" s="1831"/>
      <c r="I3" s="1837">
        <v>45313</v>
      </c>
      <c r="J3" s="1838"/>
      <c r="K3" s="1838"/>
      <c r="L3" s="1838"/>
      <c r="M3" s="1838"/>
      <c r="N3" s="1839"/>
      <c r="O3" s="1832" t="s">
        <v>11</v>
      </c>
      <c r="P3" s="1832"/>
      <c r="Q3" s="1867">
        <v>46052</v>
      </c>
      <c r="R3" s="1868"/>
      <c r="S3" s="1868"/>
      <c r="T3" s="1868"/>
      <c r="U3" s="1868"/>
      <c r="V3" s="1868"/>
      <c r="W3" s="1869"/>
      <c r="X3" s="636" t="s">
        <v>12</v>
      </c>
      <c r="Y3" s="638" t="s">
        <v>2024</v>
      </c>
      <c r="Z3" s="1821"/>
      <c r="AA3" s="1821"/>
      <c r="AB3" s="1821"/>
      <c r="AC3" s="1821"/>
      <c r="AD3" s="1821"/>
      <c r="AP3" s="639" t="s">
        <v>24</v>
      </c>
      <c r="AQ3" s="640"/>
      <c r="AR3" s="640"/>
      <c r="AS3" s="640"/>
      <c r="AT3" s="640"/>
      <c r="AU3" s="640"/>
      <c r="AV3" s="641"/>
      <c r="AW3" s="641"/>
      <c r="AX3" s="641"/>
    </row>
    <row r="4" spans="1:50" ht="45.75" customHeight="1" x14ac:dyDescent="0.2">
      <c r="A4" s="1852" t="s">
        <v>14</v>
      </c>
      <c r="B4" s="1844"/>
      <c r="C4" s="1841" t="s">
        <v>2025</v>
      </c>
      <c r="D4" s="1842"/>
      <c r="E4" s="1842"/>
      <c r="F4" s="1843"/>
      <c r="G4" s="1844" t="s">
        <v>16</v>
      </c>
      <c r="H4" s="1844"/>
      <c r="I4" s="1845">
        <v>46011</v>
      </c>
      <c r="J4" s="1845"/>
      <c r="K4" s="1845"/>
      <c r="L4" s="1845"/>
      <c r="M4" s="1845"/>
      <c r="N4" s="1846"/>
      <c r="O4" s="1832" t="s">
        <v>17</v>
      </c>
      <c r="P4" s="1832"/>
      <c r="Q4" s="1821" t="s">
        <v>1921</v>
      </c>
      <c r="R4" s="1821"/>
      <c r="S4" s="1821"/>
      <c r="T4" s="1832" t="s">
        <v>19</v>
      </c>
      <c r="U4" s="1832"/>
      <c r="V4" s="1821" t="s">
        <v>3615</v>
      </c>
      <c r="W4" s="1821"/>
      <c r="X4" s="1821"/>
      <c r="Y4" s="1821"/>
      <c r="Z4" s="1821"/>
      <c r="AA4" s="1821"/>
      <c r="AB4" s="1821"/>
      <c r="AC4" s="1821"/>
      <c r="AD4" s="1821"/>
      <c r="AP4" s="642" t="s">
        <v>1923</v>
      </c>
      <c r="AQ4" s="643" t="s">
        <v>1924</v>
      </c>
      <c r="AR4" s="639" t="s">
        <v>1925</v>
      </c>
      <c r="AS4" s="644" t="s">
        <v>63</v>
      </c>
      <c r="AT4" s="644" t="s">
        <v>1926</v>
      </c>
      <c r="AU4" s="644">
        <v>1</v>
      </c>
      <c r="AV4" s="644" t="s">
        <v>25</v>
      </c>
      <c r="AW4" s="644" t="s">
        <v>1150</v>
      </c>
      <c r="AX4" s="644"/>
    </row>
    <row r="5" spans="1:50" ht="28.5" customHeight="1" thickBot="1" x14ac:dyDescent="0.25">
      <c r="A5" s="645" t="s">
        <v>21</v>
      </c>
      <c r="B5" s="646"/>
      <c r="C5" s="646"/>
      <c r="D5" s="646"/>
      <c r="E5" s="646"/>
      <c r="F5" s="646"/>
      <c r="G5" s="646"/>
      <c r="H5" s="646"/>
      <c r="I5" s="646"/>
      <c r="J5" s="646"/>
      <c r="K5" s="646"/>
      <c r="L5" s="646"/>
      <c r="M5" s="646"/>
      <c r="N5" s="647"/>
      <c r="O5" s="1853" t="s">
        <v>22</v>
      </c>
      <c r="P5" s="1854"/>
      <c r="Q5" s="1854"/>
      <c r="R5" s="1854"/>
      <c r="S5" s="1854"/>
      <c r="T5" s="1854"/>
      <c r="U5" s="1854"/>
      <c r="V5" s="1854"/>
      <c r="W5" s="1854"/>
      <c r="X5" s="1854"/>
      <c r="Y5" s="1854"/>
      <c r="Z5" s="1833" t="s">
        <v>23</v>
      </c>
      <c r="AA5" s="1833"/>
      <c r="AB5" s="1833"/>
      <c r="AC5" s="1833"/>
      <c r="AD5" s="1833"/>
      <c r="AP5" s="642" t="s">
        <v>1927</v>
      </c>
      <c r="AQ5" s="648" t="s">
        <v>1928</v>
      </c>
      <c r="AR5" s="639" t="s">
        <v>157</v>
      </c>
      <c r="AS5" s="644" t="s">
        <v>1929</v>
      </c>
      <c r="AT5" s="644" t="s">
        <v>1930</v>
      </c>
      <c r="AU5" s="644">
        <v>2</v>
      </c>
      <c r="AV5" s="644" t="s">
        <v>1931</v>
      </c>
      <c r="AW5" s="644" t="s">
        <v>18</v>
      </c>
      <c r="AX5" s="644"/>
    </row>
    <row r="6" spans="1:50" ht="74.25" customHeight="1" x14ac:dyDescent="0.25">
      <c r="A6" s="649" t="s">
        <v>24</v>
      </c>
      <c r="B6" s="649" t="s">
        <v>25</v>
      </c>
      <c r="C6" s="649" t="s">
        <v>26</v>
      </c>
      <c r="D6" s="649" t="s">
        <v>27</v>
      </c>
      <c r="E6" s="649" t="s">
        <v>28</v>
      </c>
      <c r="F6" s="649" t="s">
        <v>29</v>
      </c>
      <c r="G6" s="650" t="s">
        <v>30</v>
      </c>
      <c r="H6" s="649" t="s">
        <v>31</v>
      </c>
      <c r="I6" s="649" t="s">
        <v>32</v>
      </c>
      <c r="J6" s="649" t="s">
        <v>33</v>
      </c>
      <c r="K6" s="649" t="s">
        <v>34</v>
      </c>
      <c r="L6" s="649" t="s">
        <v>35</v>
      </c>
      <c r="M6" s="649" t="s">
        <v>36</v>
      </c>
      <c r="N6" s="649" t="s">
        <v>37</v>
      </c>
      <c r="O6" s="651" t="s">
        <v>38</v>
      </c>
      <c r="P6" s="652" t="s">
        <v>39</v>
      </c>
      <c r="Q6" s="851" t="s">
        <v>40</v>
      </c>
      <c r="R6" s="653" t="s">
        <v>41</v>
      </c>
      <c r="S6" s="653" t="s">
        <v>42</v>
      </c>
      <c r="T6" s="653" t="s">
        <v>43</v>
      </c>
      <c r="U6" s="653" t="s">
        <v>44</v>
      </c>
      <c r="V6" s="653" t="s">
        <v>45</v>
      </c>
      <c r="W6" s="653" t="s">
        <v>46</v>
      </c>
      <c r="X6" s="653" t="s">
        <v>47</v>
      </c>
      <c r="Y6" s="653" t="s">
        <v>48</v>
      </c>
      <c r="Z6" s="654" t="s">
        <v>49</v>
      </c>
      <c r="AA6" s="654" t="s">
        <v>776</v>
      </c>
      <c r="AB6" s="654" t="s">
        <v>51</v>
      </c>
      <c r="AC6" s="654" t="s">
        <v>52</v>
      </c>
      <c r="AD6" s="654" t="s">
        <v>53</v>
      </c>
      <c r="AP6" s="642" t="s">
        <v>54</v>
      </c>
      <c r="AQ6" s="648" t="s">
        <v>1932</v>
      </c>
      <c r="AR6" s="644" t="s">
        <v>137</v>
      </c>
      <c r="AS6" s="644" t="s">
        <v>1933</v>
      </c>
      <c r="AT6" s="644"/>
      <c r="AU6" s="644">
        <v>3</v>
      </c>
      <c r="AV6" s="644" t="s">
        <v>1934</v>
      </c>
      <c r="AW6" s="644" t="s">
        <v>1921</v>
      </c>
      <c r="AX6" s="641"/>
    </row>
    <row r="7" spans="1:50" ht="245.25" customHeight="1" x14ac:dyDescent="0.25">
      <c r="A7" s="1847" t="s">
        <v>344</v>
      </c>
      <c r="B7" s="1848" t="s">
        <v>55</v>
      </c>
      <c r="C7" s="1870" t="s">
        <v>2026</v>
      </c>
      <c r="D7" s="1870" t="s">
        <v>2027</v>
      </c>
      <c r="E7" s="1855" t="s">
        <v>2028</v>
      </c>
      <c r="F7" s="658" t="s">
        <v>2029</v>
      </c>
      <c r="G7" s="658" t="s">
        <v>2030</v>
      </c>
      <c r="H7" s="659">
        <v>1</v>
      </c>
      <c r="I7" s="660" t="s">
        <v>2031</v>
      </c>
      <c r="J7" s="661" t="s">
        <v>2032</v>
      </c>
      <c r="K7" s="661" t="s">
        <v>63</v>
      </c>
      <c r="L7" s="660" t="s">
        <v>2033</v>
      </c>
      <c r="M7" s="662">
        <v>45293</v>
      </c>
      <c r="N7" s="662">
        <v>46011</v>
      </c>
      <c r="O7" s="924">
        <f>(N7-M7)/7</f>
        <v>102.57142857142857</v>
      </c>
      <c r="P7" s="925">
        <v>46052</v>
      </c>
      <c r="Q7" s="925">
        <v>45971</v>
      </c>
      <c r="R7" s="663">
        <f>(Q7-M7)/7-O7</f>
        <v>-5.7142857142857082</v>
      </c>
      <c r="S7" s="664" t="str">
        <f ca="1">IF((N7-TODAY())/7&gt;=0,"En tiempo","Alerta")</f>
        <v>Alerta</v>
      </c>
      <c r="T7" s="1164">
        <v>1</v>
      </c>
      <c r="U7" s="666">
        <f>IF(T7/H7=1,1,+T7/H7)</f>
        <v>1</v>
      </c>
      <c r="V7" s="666" t="str">
        <f>IF(R7&gt;O7,0%,IF(R7&lt;=0,"100%",1-(R7/O7)))</f>
        <v>100%</v>
      </c>
      <c r="W7" s="667" t="str">
        <f t="shared" ref="W7:W25" si="0">IF(Q7&lt;=N7,"Cumple","Incumple")</f>
        <v>Cumple</v>
      </c>
      <c r="X7" s="930" t="s">
        <v>3616</v>
      </c>
      <c r="Y7" s="931" t="s">
        <v>3617</v>
      </c>
      <c r="Z7" s="1406">
        <f>(U7+V7)/2</f>
        <v>1</v>
      </c>
      <c r="AA7" s="1407">
        <v>0.8</v>
      </c>
      <c r="AB7" s="1407"/>
      <c r="AC7" s="1412">
        <f>AVERAGE(Z7:AB7)</f>
        <v>0.9</v>
      </c>
      <c r="AD7" s="1409" t="s">
        <v>2034</v>
      </c>
      <c r="AP7" s="640" t="s">
        <v>1943</v>
      </c>
      <c r="AQ7" s="648" t="s">
        <v>1944</v>
      </c>
      <c r="AR7" s="644" t="s">
        <v>116</v>
      </c>
      <c r="AS7" s="644" t="s">
        <v>471</v>
      </c>
      <c r="AT7" s="644"/>
      <c r="AU7" s="644">
        <v>4</v>
      </c>
      <c r="AV7" s="644" t="s">
        <v>55</v>
      </c>
      <c r="AW7" s="644" t="s">
        <v>1945</v>
      </c>
      <c r="AX7" s="641"/>
    </row>
    <row r="8" spans="1:50" ht="270.75" x14ac:dyDescent="0.25">
      <c r="A8" s="1847"/>
      <c r="B8" s="1848"/>
      <c r="C8" s="1870"/>
      <c r="D8" s="1870"/>
      <c r="E8" s="1855"/>
      <c r="F8" s="658" t="s">
        <v>2035</v>
      </c>
      <c r="G8" s="658" t="s">
        <v>2036</v>
      </c>
      <c r="H8" s="659">
        <v>1</v>
      </c>
      <c r="I8" s="660" t="s">
        <v>2037</v>
      </c>
      <c r="J8" s="661" t="s">
        <v>2032</v>
      </c>
      <c r="K8" s="661" t="s">
        <v>63</v>
      </c>
      <c r="L8" s="660" t="s">
        <v>2038</v>
      </c>
      <c r="M8" s="662">
        <v>45294</v>
      </c>
      <c r="N8" s="662">
        <v>46011</v>
      </c>
      <c r="O8" s="924">
        <f t="shared" ref="O8:O25" si="1">(N8-M8)/7</f>
        <v>102.42857142857143</v>
      </c>
      <c r="P8" s="925">
        <v>46052</v>
      </c>
      <c r="Q8" s="925">
        <v>45971</v>
      </c>
      <c r="R8" s="663">
        <f t="shared" ref="R8:R25" si="2">(Q8-M8)/7-O8</f>
        <v>-5.7142857142857224</v>
      </c>
      <c r="S8" s="664" t="str">
        <f t="shared" ref="S8:S25" ca="1" si="3">IF((N8-TODAY())/7&gt;=0,"En tiempo","Alerta")</f>
        <v>Alerta</v>
      </c>
      <c r="T8" s="1164">
        <v>1</v>
      </c>
      <c r="U8" s="666">
        <f t="shared" ref="U8:U24" si="4">IF(T8/H8=1,1,+T8/H8)</f>
        <v>1</v>
      </c>
      <c r="V8" s="666" t="str">
        <f t="shared" ref="V8:V25" si="5">IF(R8&gt;O8,0%,IF(R8&lt;=0,"100%",1-(R8/O8)))</f>
        <v>100%</v>
      </c>
      <c r="W8" s="667" t="str">
        <f t="shared" si="0"/>
        <v>Cumple</v>
      </c>
      <c r="X8" s="930" t="s">
        <v>3618</v>
      </c>
      <c r="Y8" s="931" t="s">
        <v>3619</v>
      </c>
      <c r="Z8" s="1406">
        <f t="shared" ref="Z8:Z25" si="6">(U8+V8)/2</f>
        <v>1</v>
      </c>
      <c r="AA8" s="1407"/>
      <c r="AB8" s="1407"/>
      <c r="AC8" s="1412"/>
      <c r="AD8" s="1409"/>
      <c r="AP8" s="640" t="s">
        <v>344</v>
      </c>
      <c r="AQ8" s="648" t="s">
        <v>2039</v>
      </c>
      <c r="AR8" s="644" t="s">
        <v>93</v>
      </c>
      <c r="AS8" s="644" t="s">
        <v>2040</v>
      </c>
      <c r="AT8" s="644"/>
      <c r="AU8" s="644">
        <v>5</v>
      </c>
      <c r="AV8" s="644" t="s">
        <v>2041</v>
      </c>
      <c r="AW8" s="641"/>
      <c r="AX8" s="641"/>
    </row>
    <row r="9" spans="1:50" ht="384.75" x14ac:dyDescent="0.25">
      <c r="A9" s="655" t="s">
        <v>344</v>
      </c>
      <c r="B9" s="656" t="s">
        <v>55</v>
      </c>
      <c r="C9" s="657" t="s">
        <v>2042</v>
      </c>
      <c r="D9" s="1870" t="s">
        <v>2043</v>
      </c>
      <c r="E9" s="1855" t="s">
        <v>2044</v>
      </c>
      <c r="F9" s="658" t="s">
        <v>2045</v>
      </c>
      <c r="G9" s="658" t="s">
        <v>2046</v>
      </c>
      <c r="H9" s="659">
        <v>1</v>
      </c>
      <c r="I9" s="660" t="s">
        <v>2031</v>
      </c>
      <c r="J9" s="661" t="s">
        <v>2032</v>
      </c>
      <c r="K9" s="661" t="s">
        <v>63</v>
      </c>
      <c r="L9" s="660" t="s">
        <v>2047</v>
      </c>
      <c r="M9" s="662">
        <v>45295</v>
      </c>
      <c r="N9" s="662">
        <v>46011</v>
      </c>
      <c r="O9" s="924">
        <f t="shared" si="1"/>
        <v>102.28571428571429</v>
      </c>
      <c r="P9" s="925">
        <v>46052</v>
      </c>
      <c r="Q9" s="925">
        <v>45989</v>
      </c>
      <c r="R9" s="663">
        <f t="shared" si="2"/>
        <v>-3.142857142857153</v>
      </c>
      <c r="S9" s="664" t="str">
        <f t="shared" ca="1" si="3"/>
        <v>Alerta</v>
      </c>
      <c r="T9" s="1174">
        <v>1</v>
      </c>
      <c r="U9" s="666">
        <f t="shared" si="4"/>
        <v>1</v>
      </c>
      <c r="V9" s="666" t="str">
        <f t="shared" si="5"/>
        <v>100%</v>
      </c>
      <c r="W9" s="667" t="str">
        <f t="shared" si="0"/>
        <v>Cumple</v>
      </c>
      <c r="X9" s="930" t="s">
        <v>3620</v>
      </c>
      <c r="Y9" s="931" t="s">
        <v>3621</v>
      </c>
      <c r="Z9" s="1406">
        <f t="shared" si="6"/>
        <v>1</v>
      </c>
      <c r="AA9" s="1407"/>
      <c r="AB9" s="1407"/>
      <c r="AC9" s="1412"/>
      <c r="AD9" s="1409"/>
      <c r="AP9" s="640" t="s">
        <v>1955</v>
      </c>
      <c r="AQ9" s="648" t="s">
        <v>1956</v>
      </c>
      <c r="AR9" s="644" t="s">
        <v>627</v>
      </c>
      <c r="AS9" s="644" t="s">
        <v>1957</v>
      </c>
      <c r="AT9" s="644"/>
      <c r="AU9" s="644">
        <v>6</v>
      </c>
      <c r="AV9" s="641"/>
      <c r="AW9" s="641"/>
      <c r="AX9" s="641"/>
    </row>
    <row r="10" spans="1:50" ht="198" customHeight="1" x14ac:dyDescent="0.25">
      <c r="A10" s="668" t="s">
        <v>344</v>
      </c>
      <c r="B10" s="669" t="s">
        <v>55</v>
      </c>
      <c r="C10" s="657" t="s">
        <v>2048</v>
      </c>
      <c r="D10" s="1870"/>
      <c r="E10" s="1855"/>
      <c r="F10" s="658" t="s">
        <v>2049</v>
      </c>
      <c r="G10" s="658" t="s">
        <v>2050</v>
      </c>
      <c r="H10" s="659">
        <v>1</v>
      </c>
      <c r="I10" s="660" t="s">
        <v>2031</v>
      </c>
      <c r="J10" s="661" t="s">
        <v>2032</v>
      </c>
      <c r="K10" s="661" t="s">
        <v>63</v>
      </c>
      <c r="L10" s="660" t="s">
        <v>2051</v>
      </c>
      <c r="M10" s="662">
        <v>45296</v>
      </c>
      <c r="N10" s="662">
        <v>46203</v>
      </c>
      <c r="O10" s="924">
        <f t="shared" si="1"/>
        <v>129.57142857142858</v>
      </c>
      <c r="P10" s="925">
        <v>46052</v>
      </c>
      <c r="Q10" s="925">
        <f t="shared" ref="Q10:Q25" si="7">P10</f>
        <v>46052</v>
      </c>
      <c r="R10" s="663">
        <f t="shared" si="2"/>
        <v>-21.571428571428584</v>
      </c>
      <c r="S10" s="664" t="str">
        <f t="shared" ca="1" si="3"/>
        <v>En tiempo</v>
      </c>
      <c r="T10" s="1175">
        <v>0</v>
      </c>
      <c r="U10" s="670">
        <f t="shared" si="4"/>
        <v>0</v>
      </c>
      <c r="V10" s="666" t="str">
        <f t="shared" si="5"/>
        <v>100%</v>
      </c>
      <c r="W10" s="667" t="str">
        <f t="shared" si="0"/>
        <v>Cumple</v>
      </c>
      <c r="X10" s="930" t="s">
        <v>3622</v>
      </c>
      <c r="Y10" s="930" t="s">
        <v>3623</v>
      </c>
      <c r="Z10" s="1406">
        <f t="shared" si="6"/>
        <v>0.5</v>
      </c>
      <c r="AA10" s="1407"/>
      <c r="AB10" s="1407"/>
      <c r="AC10" s="1412"/>
      <c r="AD10" s="1409"/>
      <c r="AP10" s="640" t="s">
        <v>1962</v>
      </c>
      <c r="AQ10" s="648" t="s">
        <v>1963</v>
      </c>
      <c r="AR10" s="644" t="s">
        <v>62</v>
      </c>
      <c r="AS10" s="644" t="s">
        <v>463</v>
      </c>
      <c r="AT10" s="644"/>
      <c r="AU10" s="644" t="s">
        <v>1964</v>
      </c>
      <c r="AV10" s="641"/>
      <c r="AW10" s="641"/>
      <c r="AX10" s="641"/>
    </row>
    <row r="11" spans="1:50" ht="313.5" x14ac:dyDescent="0.25">
      <c r="A11" s="655" t="s">
        <v>344</v>
      </c>
      <c r="B11" s="656" t="s">
        <v>55</v>
      </c>
      <c r="C11" s="657" t="s">
        <v>2052</v>
      </c>
      <c r="D11" s="657" t="s">
        <v>2053</v>
      </c>
      <c r="E11" s="658" t="s">
        <v>2054</v>
      </c>
      <c r="F11" s="658" t="s">
        <v>2055</v>
      </c>
      <c r="G11" s="658" t="s">
        <v>2056</v>
      </c>
      <c r="H11" s="659">
        <v>1</v>
      </c>
      <c r="I11" s="660" t="s">
        <v>2031</v>
      </c>
      <c r="J11" s="661" t="s">
        <v>2032</v>
      </c>
      <c r="K11" s="661" t="s">
        <v>63</v>
      </c>
      <c r="L11" s="660" t="s">
        <v>2057</v>
      </c>
      <c r="M11" s="662">
        <v>45297</v>
      </c>
      <c r="N11" s="662">
        <v>46011</v>
      </c>
      <c r="O11" s="924">
        <f t="shared" si="1"/>
        <v>102</v>
      </c>
      <c r="P11" s="925">
        <v>46052</v>
      </c>
      <c r="Q11" s="925">
        <v>45989</v>
      </c>
      <c r="R11" s="663">
        <f t="shared" si="2"/>
        <v>-3.1428571428571388</v>
      </c>
      <c r="S11" s="664" t="str">
        <f t="shared" ca="1" si="3"/>
        <v>Alerta</v>
      </c>
      <c r="T11" s="1174">
        <v>1</v>
      </c>
      <c r="U11" s="666">
        <f t="shared" si="4"/>
        <v>1</v>
      </c>
      <c r="V11" s="666" t="str">
        <f t="shared" si="5"/>
        <v>100%</v>
      </c>
      <c r="W11" s="667" t="str">
        <f t="shared" si="0"/>
        <v>Cumple</v>
      </c>
      <c r="X11" s="930" t="s">
        <v>3624</v>
      </c>
      <c r="Y11" s="930" t="s">
        <v>3625</v>
      </c>
      <c r="Z11" s="1406">
        <f>(U11+V11)/2</f>
        <v>1</v>
      </c>
      <c r="AA11" s="1407"/>
      <c r="AB11" s="1407"/>
      <c r="AC11" s="1412"/>
      <c r="AD11" s="1409"/>
      <c r="AP11" s="640"/>
      <c r="AQ11" s="648" t="s">
        <v>1969</v>
      </c>
      <c r="AR11" s="644"/>
      <c r="AS11" s="644"/>
      <c r="AT11" s="644"/>
      <c r="AU11" s="644">
        <v>9</v>
      </c>
      <c r="AV11" s="641"/>
      <c r="AW11" s="641"/>
      <c r="AX11" s="641"/>
    </row>
    <row r="12" spans="1:50" ht="228" x14ac:dyDescent="0.25">
      <c r="A12" s="1847" t="s">
        <v>344</v>
      </c>
      <c r="B12" s="1848" t="s">
        <v>55</v>
      </c>
      <c r="C12" s="1871" t="s">
        <v>2058</v>
      </c>
      <c r="D12" s="1870" t="s">
        <v>2059</v>
      </c>
      <c r="E12" s="1855" t="s">
        <v>2060</v>
      </c>
      <c r="F12" s="658" t="s">
        <v>2061</v>
      </c>
      <c r="G12" s="658" t="s">
        <v>2062</v>
      </c>
      <c r="H12" s="672">
        <v>1</v>
      </c>
      <c r="I12" s="660" t="s">
        <v>2031</v>
      </c>
      <c r="J12" s="661" t="s">
        <v>2032</v>
      </c>
      <c r="K12" s="661" t="s">
        <v>63</v>
      </c>
      <c r="L12" s="660" t="s">
        <v>2063</v>
      </c>
      <c r="M12" s="662">
        <v>45298</v>
      </c>
      <c r="N12" s="662">
        <v>46011</v>
      </c>
      <c r="O12" s="924">
        <f t="shared" si="1"/>
        <v>101.85714285714286</v>
      </c>
      <c r="P12" s="925">
        <v>46052</v>
      </c>
      <c r="Q12" s="925">
        <v>45971</v>
      </c>
      <c r="R12" s="663">
        <f t="shared" si="2"/>
        <v>-5.7142857142857224</v>
      </c>
      <c r="S12" s="664" t="str">
        <f t="shared" ca="1" si="3"/>
        <v>Alerta</v>
      </c>
      <c r="T12" s="1164">
        <v>1</v>
      </c>
      <c r="U12" s="666">
        <f t="shared" si="4"/>
        <v>1</v>
      </c>
      <c r="V12" s="666" t="str">
        <f t="shared" si="5"/>
        <v>100%</v>
      </c>
      <c r="W12" s="667" t="str">
        <f t="shared" si="0"/>
        <v>Cumple</v>
      </c>
      <c r="X12" s="930" t="s">
        <v>3626</v>
      </c>
      <c r="Y12" s="930" t="s">
        <v>3627</v>
      </c>
      <c r="Z12" s="1406">
        <f t="shared" si="6"/>
        <v>1</v>
      </c>
      <c r="AA12" s="1407"/>
      <c r="AB12" s="1407"/>
      <c r="AC12" s="1412"/>
      <c r="AD12" s="1409"/>
      <c r="AP12" s="640"/>
      <c r="AQ12" s="648" t="s">
        <v>1979</v>
      </c>
      <c r="AR12" s="644"/>
      <c r="AS12" s="644"/>
      <c r="AT12" s="644"/>
      <c r="AU12" s="644" t="s">
        <v>1980</v>
      </c>
      <c r="AV12" s="641"/>
      <c r="AW12" s="641"/>
      <c r="AX12" s="641"/>
    </row>
    <row r="13" spans="1:50" ht="171" x14ac:dyDescent="0.25">
      <c r="A13" s="1847"/>
      <c r="B13" s="1848"/>
      <c r="C13" s="1871"/>
      <c r="D13" s="1870"/>
      <c r="E13" s="1855"/>
      <c r="F13" s="658" t="s">
        <v>2064</v>
      </c>
      <c r="G13" s="658" t="s">
        <v>2065</v>
      </c>
      <c r="H13" s="659">
        <v>1</v>
      </c>
      <c r="I13" s="660" t="s">
        <v>2037</v>
      </c>
      <c r="J13" s="661" t="s">
        <v>2032</v>
      </c>
      <c r="K13" s="661" t="s">
        <v>63</v>
      </c>
      <c r="L13" s="660" t="s">
        <v>2066</v>
      </c>
      <c r="M13" s="662">
        <v>45299</v>
      </c>
      <c r="N13" s="662">
        <v>46203</v>
      </c>
      <c r="O13" s="924">
        <f t="shared" si="1"/>
        <v>129.14285714285714</v>
      </c>
      <c r="P13" s="925">
        <v>46052</v>
      </c>
      <c r="Q13" s="926">
        <f t="shared" si="7"/>
        <v>46052</v>
      </c>
      <c r="R13" s="663">
        <f t="shared" si="2"/>
        <v>-21.571428571428569</v>
      </c>
      <c r="S13" s="664" t="str">
        <f t="shared" ca="1" si="3"/>
        <v>En tiempo</v>
      </c>
      <c r="T13" s="928">
        <v>0</v>
      </c>
      <c r="U13" s="666">
        <f t="shared" si="4"/>
        <v>0</v>
      </c>
      <c r="V13" s="666" t="str">
        <f t="shared" si="5"/>
        <v>100%</v>
      </c>
      <c r="W13" s="667" t="str">
        <f t="shared" si="0"/>
        <v>Cumple</v>
      </c>
      <c r="X13" s="930" t="s">
        <v>3628</v>
      </c>
      <c r="Y13" s="930" t="s">
        <v>3629</v>
      </c>
      <c r="Z13" s="1406">
        <f t="shared" si="6"/>
        <v>0.5</v>
      </c>
      <c r="AA13" s="1407"/>
      <c r="AB13" s="1407"/>
      <c r="AC13" s="1412"/>
      <c r="AD13" s="1409"/>
      <c r="AP13" s="640"/>
      <c r="AQ13" s="639"/>
      <c r="AR13" s="644"/>
      <c r="AS13" s="644"/>
      <c r="AT13" s="644"/>
      <c r="AU13" s="644">
        <v>11</v>
      </c>
      <c r="AV13" s="641"/>
      <c r="AW13" s="641"/>
      <c r="AX13" s="641"/>
    </row>
    <row r="14" spans="1:50" ht="370.5" x14ac:dyDescent="0.25">
      <c r="A14" s="655" t="s">
        <v>344</v>
      </c>
      <c r="B14" s="656" t="s">
        <v>55</v>
      </c>
      <c r="C14" s="657" t="s">
        <v>2067</v>
      </c>
      <c r="D14" s="1855" t="s">
        <v>2068</v>
      </c>
      <c r="E14" s="1855" t="s">
        <v>2069</v>
      </c>
      <c r="F14" s="658" t="s">
        <v>2070</v>
      </c>
      <c r="G14" s="658" t="s">
        <v>2071</v>
      </c>
      <c r="H14" s="659">
        <v>1</v>
      </c>
      <c r="I14" s="660" t="s">
        <v>2031</v>
      </c>
      <c r="J14" s="661" t="s">
        <v>2032</v>
      </c>
      <c r="K14" s="661" t="s">
        <v>63</v>
      </c>
      <c r="L14" s="660" t="s">
        <v>2072</v>
      </c>
      <c r="M14" s="662">
        <v>45300</v>
      </c>
      <c r="N14" s="662">
        <v>46011</v>
      </c>
      <c r="O14" s="924">
        <f t="shared" si="1"/>
        <v>101.57142857142857</v>
      </c>
      <c r="P14" s="925">
        <v>46052</v>
      </c>
      <c r="Q14" s="925">
        <v>45971</v>
      </c>
      <c r="R14" s="663">
        <f t="shared" si="2"/>
        <v>-5.7142857142857082</v>
      </c>
      <c r="S14" s="664" t="str">
        <f t="shared" ca="1" si="3"/>
        <v>Alerta</v>
      </c>
      <c r="T14" s="1174">
        <v>1</v>
      </c>
      <c r="U14" s="666">
        <f t="shared" si="4"/>
        <v>1</v>
      </c>
      <c r="V14" s="666" t="str">
        <f t="shared" si="5"/>
        <v>100%</v>
      </c>
      <c r="W14" s="667" t="str">
        <f t="shared" si="0"/>
        <v>Cumple</v>
      </c>
      <c r="X14" s="932" t="s">
        <v>3630</v>
      </c>
      <c r="Y14" s="930" t="s">
        <v>3631</v>
      </c>
      <c r="Z14" s="1406">
        <f t="shared" si="6"/>
        <v>1</v>
      </c>
      <c r="AA14" s="1407"/>
      <c r="AB14" s="1407"/>
      <c r="AC14" s="1412"/>
      <c r="AD14" s="1409"/>
      <c r="AP14" s="640"/>
      <c r="AQ14" s="639"/>
      <c r="AR14" s="644"/>
      <c r="AS14" s="644"/>
      <c r="AT14" s="644"/>
      <c r="AU14" s="644" t="s">
        <v>1990</v>
      </c>
      <c r="AV14" s="641"/>
      <c r="AW14" s="641"/>
      <c r="AX14" s="641"/>
    </row>
    <row r="15" spans="1:50" ht="256.5" x14ac:dyDescent="0.25">
      <c r="A15" s="655" t="s">
        <v>344</v>
      </c>
      <c r="B15" s="656" t="s">
        <v>55</v>
      </c>
      <c r="C15" s="657" t="s">
        <v>2073</v>
      </c>
      <c r="D15" s="1855"/>
      <c r="E15" s="1855"/>
      <c r="F15" s="658" t="s">
        <v>2074</v>
      </c>
      <c r="G15" s="658" t="s">
        <v>2075</v>
      </c>
      <c r="H15" s="659">
        <v>1</v>
      </c>
      <c r="I15" s="660" t="s">
        <v>2037</v>
      </c>
      <c r="J15" s="661" t="s">
        <v>2032</v>
      </c>
      <c r="K15" s="661" t="s">
        <v>63</v>
      </c>
      <c r="L15" s="660" t="s">
        <v>2076</v>
      </c>
      <c r="M15" s="662">
        <v>45301</v>
      </c>
      <c r="N15" s="662">
        <v>46011</v>
      </c>
      <c r="O15" s="924">
        <f t="shared" si="1"/>
        <v>101.42857142857143</v>
      </c>
      <c r="P15" s="925">
        <v>46052</v>
      </c>
      <c r="Q15" s="925">
        <v>45989</v>
      </c>
      <c r="R15" s="663">
        <f t="shared" si="2"/>
        <v>-3.1428571428571388</v>
      </c>
      <c r="S15" s="664" t="str">
        <f t="shared" ca="1" si="3"/>
        <v>Alerta</v>
      </c>
      <c r="T15" s="1174">
        <v>1</v>
      </c>
      <c r="U15" s="666">
        <f t="shared" si="4"/>
        <v>1</v>
      </c>
      <c r="V15" s="666" t="str">
        <f t="shared" si="5"/>
        <v>100%</v>
      </c>
      <c r="W15" s="667" t="str">
        <f t="shared" si="0"/>
        <v>Cumple</v>
      </c>
      <c r="X15" s="930" t="s">
        <v>3632</v>
      </c>
      <c r="Y15" s="930" t="s">
        <v>3633</v>
      </c>
      <c r="Z15" s="1406">
        <f t="shared" si="6"/>
        <v>1</v>
      </c>
      <c r="AA15" s="1407"/>
      <c r="AB15" s="1407"/>
      <c r="AC15" s="1412"/>
      <c r="AD15" s="1409"/>
      <c r="AP15" s="641"/>
      <c r="AQ15" s="639"/>
      <c r="AR15" s="641"/>
      <c r="AS15" s="641"/>
      <c r="AT15" s="641"/>
      <c r="AU15" s="641"/>
      <c r="AV15" s="641"/>
      <c r="AW15" s="641"/>
      <c r="AX15" s="641"/>
    </row>
    <row r="16" spans="1:50" ht="130.5" customHeight="1" x14ac:dyDescent="0.25">
      <c r="A16" s="1847" t="s">
        <v>344</v>
      </c>
      <c r="B16" s="1848" t="s">
        <v>55</v>
      </c>
      <c r="C16" s="1870" t="s">
        <v>2077</v>
      </c>
      <c r="D16" s="1870" t="s">
        <v>2078</v>
      </c>
      <c r="E16" s="1855" t="s">
        <v>2079</v>
      </c>
      <c r="F16" s="658" t="s">
        <v>2080</v>
      </c>
      <c r="G16" s="658" t="s">
        <v>2081</v>
      </c>
      <c r="H16" s="661">
        <v>1</v>
      </c>
      <c r="I16" s="660" t="s">
        <v>2082</v>
      </c>
      <c r="J16" s="661" t="s">
        <v>2032</v>
      </c>
      <c r="K16" s="661" t="s">
        <v>63</v>
      </c>
      <c r="L16" s="660" t="s">
        <v>2083</v>
      </c>
      <c r="M16" s="662">
        <v>45302</v>
      </c>
      <c r="N16" s="662">
        <v>46011</v>
      </c>
      <c r="O16" s="924">
        <f t="shared" si="1"/>
        <v>101.28571428571429</v>
      </c>
      <c r="P16" s="925">
        <v>45861</v>
      </c>
      <c r="Q16" s="926">
        <f t="shared" si="7"/>
        <v>45861</v>
      </c>
      <c r="R16" s="663">
        <f t="shared" si="2"/>
        <v>-21.428571428571431</v>
      </c>
      <c r="S16" s="664" t="str">
        <f t="shared" ca="1" si="3"/>
        <v>Alerta</v>
      </c>
      <c r="T16" s="928">
        <v>1</v>
      </c>
      <c r="U16" s="666">
        <f t="shared" si="4"/>
        <v>1</v>
      </c>
      <c r="V16" s="666" t="str">
        <f t="shared" si="5"/>
        <v>100%</v>
      </c>
      <c r="W16" s="667" t="str">
        <f t="shared" si="0"/>
        <v>Cumple</v>
      </c>
      <c r="X16" s="930" t="s">
        <v>2084</v>
      </c>
      <c r="Y16" s="930" t="s">
        <v>2085</v>
      </c>
      <c r="Z16" s="1406">
        <f t="shared" si="6"/>
        <v>1</v>
      </c>
      <c r="AA16" s="1407">
        <v>1</v>
      </c>
      <c r="AB16" s="1407">
        <v>0.7</v>
      </c>
      <c r="AC16" s="1412"/>
      <c r="AD16" s="1409"/>
      <c r="AP16" s="641"/>
      <c r="AQ16" s="673"/>
      <c r="AR16" s="674"/>
      <c r="AS16" s="641"/>
      <c r="AT16" s="641"/>
      <c r="AU16" s="641"/>
      <c r="AV16" s="641"/>
      <c r="AW16" s="641"/>
      <c r="AX16" s="641"/>
    </row>
    <row r="17" spans="1:50" ht="409.5" x14ac:dyDescent="0.25">
      <c r="A17" s="1847"/>
      <c r="B17" s="1848"/>
      <c r="C17" s="1870"/>
      <c r="D17" s="1870"/>
      <c r="E17" s="1855"/>
      <c r="F17" s="658" t="s">
        <v>2086</v>
      </c>
      <c r="G17" s="658" t="s">
        <v>2087</v>
      </c>
      <c r="H17" s="659">
        <v>1</v>
      </c>
      <c r="I17" s="660" t="s">
        <v>2031</v>
      </c>
      <c r="J17" s="661" t="s">
        <v>2032</v>
      </c>
      <c r="K17" s="661" t="s">
        <v>63</v>
      </c>
      <c r="L17" s="660" t="s">
        <v>2088</v>
      </c>
      <c r="M17" s="662">
        <v>45303</v>
      </c>
      <c r="N17" s="662">
        <v>46203</v>
      </c>
      <c r="O17" s="924">
        <f t="shared" si="1"/>
        <v>128.57142857142858</v>
      </c>
      <c r="P17" s="925">
        <v>46052</v>
      </c>
      <c r="Q17" s="926">
        <f t="shared" si="7"/>
        <v>46052</v>
      </c>
      <c r="R17" s="663">
        <f t="shared" si="2"/>
        <v>-21.571428571428584</v>
      </c>
      <c r="S17" s="664" t="str">
        <f t="shared" ca="1" si="3"/>
        <v>En tiempo</v>
      </c>
      <c r="T17" s="1174">
        <v>1</v>
      </c>
      <c r="U17" s="666">
        <f t="shared" si="4"/>
        <v>1</v>
      </c>
      <c r="V17" s="666" t="str">
        <f t="shared" si="5"/>
        <v>100%</v>
      </c>
      <c r="W17" s="667" t="str">
        <f t="shared" si="0"/>
        <v>Cumple</v>
      </c>
      <c r="X17" s="930" t="s">
        <v>3634</v>
      </c>
      <c r="Y17" s="930" t="s">
        <v>3635</v>
      </c>
      <c r="Z17" s="1406">
        <f t="shared" si="6"/>
        <v>1</v>
      </c>
      <c r="AA17" s="1407"/>
      <c r="AB17" s="1407"/>
      <c r="AC17" s="1412"/>
      <c r="AD17" s="1409"/>
      <c r="AP17" s="641"/>
      <c r="AQ17" s="641"/>
      <c r="AR17" s="641"/>
      <c r="AS17" s="641"/>
      <c r="AT17" s="641"/>
      <c r="AU17" s="641"/>
      <c r="AV17" s="641"/>
      <c r="AW17" s="641"/>
      <c r="AX17" s="641"/>
    </row>
    <row r="18" spans="1:50" ht="409.5" x14ac:dyDescent="0.2">
      <c r="A18" s="655" t="s">
        <v>344</v>
      </c>
      <c r="B18" s="656" t="s">
        <v>55</v>
      </c>
      <c r="C18" s="657" t="s">
        <v>2042</v>
      </c>
      <c r="D18" s="1870"/>
      <c r="E18" s="1855"/>
      <c r="F18" s="658" t="s">
        <v>2089</v>
      </c>
      <c r="G18" s="658" t="s">
        <v>2090</v>
      </c>
      <c r="H18" s="659">
        <v>1</v>
      </c>
      <c r="I18" s="660" t="s">
        <v>2091</v>
      </c>
      <c r="J18" s="661" t="s">
        <v>2032</v>
      </c>
      <c r="K18" s="661" t="s">
        <v>63</v>
      </c>
      <c r="L18" s="660" t="s">
        <v>2092</v>
      </c>
      <c r="M18" s="662">
        <v>45304</v>
      </c>
      <c r="N18" s="662">
        <v>46203</v>
      </c>
      <c r="O18" s="924">
        <f t="shared" si="1"/>
        <v>128.42857142857142</v>
      </c>
      <c r="P18" s="925">
        <v>46052</v>
      </c>
      <c r="Q18" s="926">
        <f t="shared" si="7"/>
        <v>46052</v>
      </c>
      <c r="R18" s="663">
        <f t="shared" si="2"/>
        <v>-21.571428571428555</v>
      </c>
      <c r="S18" s="664" t="str">
        <f t="shared" ca="1" si="3"/>
        <v>En tiempo</v>
      </c>
      <c r="T18" s="1174">
        <v>1</v>
      </c>
      <c r="U18" s="666">
        <f t="shared" si="4"/>
        <v>1</v>
      </c>
      <c r="V18" s="666" t="str">
        <f t="shared" si="5"/>
        <v>100%</v>
      </c>
      <c r="W18" s="667" t="str">
        <f t="shared" si="0"/>
        <v>Cumple</v>
      </c>
      <c r="X18" s="930" t="s">
        <v>3636</v>
      </c>
      <c r="Y18" s="930" t="s">
        <v>3637</v>
      </c>
      <c r="Z18" s="1406">
        <f t="shared" si="6"/>
        <v>1</v>
      </c>
      <c r="AA18" s="1407"/>
      <c r="AB18" s="1407"/>
      <c r="AC18" s="1412"/>
      <c r="AD18" s="1409"/>
    </row>
    <row r="19" spans="1:50" ht="228" x14ac:dyDescent="0.2">
      <c r="A19" s="655" t="s">
        <v>344</v>
      </c>
      <c r="B19" s="656" t="s">
        <v>55</v>
      </c>
      <c r="C19" s="657" t="s">
        <v>2093</v>
      </c>
      <c r="D19" s="1855" t="s">
        <v>2094</v>
      </c>
      <c r="E19" s="1855" t="s">
        <v>2095</v>
      </c>
      <c r="F19" s="658" t="s">
        <v>2096</v>
      </c>
      <c r="G19" s="658" t="s">
        <v>2097</v>
      </c>
      <c r="H19" s="659">
        <v>1</v>
      </c>
      <c r="I19" s="660" t="s">
        <v>2031</v>
      </c>
      <c r="J19" s="661" t="s">
        <v>2032</v>
      </c>
      <c r="K19" s="661" t="s">
        <v>63</v>
      </c>
      <c r="L19" s="660" t="s">
        <v>2098</v>
      </c>
      <c r="M19" s="662">
        <v>45305</v>
      </c>
      <c r="N19" s="662">
        <v>46011</v>
      </c>
      <c r="O19" s="924">
        <f t="shared" si="1"/>
        <v>100.85714285714286</v>
      </c>
      <c r="P19" s="925">
        <v>46052</v>
      </c>
      <c r="Q19" s="925">
        <v>45989</v>
      </c>
      <c r="R19" s="663">
        <f t="shared" si="2"/>
        <v>-3.142857142857153</v>
      </c>
      <c r="S19" s="664" t="str">
        <f t="shared" ca="1" si="3"/>
        <v>Alerta</v>
      </c>
      <c r="T19" s="1174">
        <v>1</v>
      </c>
      <c r="U19" s="666">
        <f t="shared" si="4"/>
        <v>1</v>
      </c>
      <c r="V19" s="666" t="str">
        <f t="shared" si="5"/>
        <v>100%</v>
      </c>
      <c r="W19" s="667" t="str">
        <f t="shared" si="0"/>
        <v>Cumple</v>
      </c>
      <c r="X19" s="930" t="s">
        <v>3638</v>
      </c>
      <c r="Y19" s="930" t="s">
        <v>3639</v>
      </c>
      <c r="Z19" s="1406">
        <f t="shared" si="6"/>
        <v>1</v>
      </c>
      <c r="AA19" s="1407"/>
      <c r="AB19" s="1407"/>
      <c r="AC19" s="1412"/>
      <c r="AD19" s="1409"/>
    </row>
    <row r="20" spans="1:50" ht="285" x14ac:dyDescent="0.2">
      <c r="A20" s="655" t="s">
        <v>344</v>
      </c>
      <c r="B20" s="656" t="s">
        <v>55</v>
      </c>
      <c r="C20" s="657" t="s">
        <v>2099</v>
      </c>
      <c r="D20" s="1855"/>
      <c r="E20" s="1855"/>
      <c r="F20" s="658" t="s">
        <v>2100</v>
      </c>
      <c r="G20" s="658" t="s">
        <v>2101</v>
      </c>
      <c r="H20" s="659">
        <v>1</v>
      </c>
      <c r="I20" s="660" t="s">
        <v>2091</v>
      </c>
      <c r="J20" s="661" t="s">
        <v>2032</v>
      </c>
      <c r="K20" s="661" t="s">
        <v>63</v>
      </c>
      <c r="L20" s="660" t="s">
        <v>2102</v>
      </c>
      <c r="M20" s="662">
        <v>45306</v>
      </c>
      <c r="N20" s="662">
        <v>46011</v>
      </c>
      <c r="O20" s="924">
        <f t="shared" si="1"/>
        <v>100.71428571428571</v>
      </c>
      <c r="P20" s="925">
        <v>46011</v>
      </c>
      <c r="Q20" s="925">
        <v>46011</v>
      </c>
      <c r="R20" s="663">
        <f t="shared" si="2"/>
        <v>0</v>
      </c>
      <c r="S20" s="664" t="str">
        <f t="shared" ca="1" si="3"/>
        <v>Alerta</v>
      </c>
      <c r="T20" s="1174">
        <v>1</v>
      </c>
      <c r="U20" s="666">
        <f t="shared" si="4"/>
        <v>1</v>
      </c>
      <c r="V20" s="666" t="str">
        <f t="shared" si="5"/>
        <v>100%</v>
      </c>
      <c r="W20" s="667" t="str">
        <f t="shared" si="0"/>
        <v>Cumple</v>
      </c>
      <c r="X20" s="930" t="s">
        <v>3640</v>
      </c>
      <c r="Y20" s="930" t="s">
        <v>3641</v>
      </c>
      <c r="Z20" s="1406">
        <f t="shared" si="6"/>
        <v>1</v>
      </c>
      <c r="AA20" s="1407"/>
      <c r="AB20" s="1407"/>
      <c r="AC20" s="1412"/>
      <c r="AD20" s="1409"/>
    </row>
    <row r="21" spans="1:50" ht="342" x14ac:dyDescent="0.2">
      <c r="A21" s="655" t="s">
        <v>344</v>
      </c>
      <c r="B21" s="656" t="s">
        <v>55</v>
      </c>
      <c r="C21" s="657" t="s">
        <v>2103</v>
      </c>
      <c r="D21" s="1855"/>
      <c r="E21" s="1855"/>
      <c r="F21" s="658" t="s">
        <v>2104</v>
      </c>
      <c r="G21" s="658" t="s">
        <v>2105</v>
      </c>
      <c r="H21" s="659">
        <v>1</v>
      </c>
      <c r="I21" s="660" t="s">
        <v>2106</v>
      </c>
      <c r="J21" s="661" t="s">
        <v>2032</v>
      </c>
      <c r="K21" s="660" t="s">
        <v>2107</v>
      </c>
      <c r="L21" s="660" t="s">
        <v>2108</v>
      </c>
      <c r="M21" s="662">
        <v>45307</v>
      </c>
      <c r="N21" s="662">
        <v>46203</v>
      </c>
      <c r="O21" s="924">
        <f t="shared" si="1"/>
        <v>128</v>
      </c>
      <c r="P21" s="925">
        <v>46052</v>
      </c>
      <c r="Q21" s="926">
        <f t="shared" si="7"/>
        <v>46052</v>
      </c>
      <c r="R21" s="663">
        <f t="shared" si="2"/>
        <v>-21.571428571428569</v>
      </c>
      <c r="S21" s="664" t="str">
        <f t="shared" ca="1" si="3"/>
        <v>En tiempo</v>
      </c>
      <c r="T21" s="1174">
        <v>0.6</v>
      </c>
      <c r="U21" s="666">
        <f t="shared" si="4"/>
        <v>0.6</v>
      </c>
      <c r="V21" s="666" t="str">
        <f t="shared" si="5"/>
        <v>100%</v>
      </c>
      <c r="W21" s="667" t="str">
        <f t="shared" si="0"/>
        <v>Cumple</v>
      </c>
      <c r="X21" s="933" t="s">
        <v>3642</v>
      </c>
      <c r="Y21" s="930" t="s">
        <v>3643</v>
      </c>
      <c r="Z21" s="1406">
        <f t="shared" si="6"/>
        <v>0.8</v>
      </c>
      <c r="AA21" s="1407"/>
      <c r="AB21" s="1407"/>
      <c r="AC21" s="1412"/>
      <c r="AD21" s="1409"/>
    </row>
    <row r="22" spans="1:50" ht="242.25" x14ac:dyDescent="0.2">
      <c r="A22" s="655" t="s">
        <v>344</v>
      </c>
      <c r="B22" s="656" t="s">
        <v>55</v>
      </c>
      <c r="C22" s="657" t="s">
        <v>2109</v>
      </c>
      <c r="D22" s="658" t="s">
        <v>2094</v>
      </c>
      <c r="E22" s="1855"/>
      <c r="F22" s="658" t="s">
        <v>2110</v>
      </c>
      <c r="G22" s="658" t="s">
        <v>2111</v>
      </c>
      <c r="H22" s="659">
        <v>1</v>
      </c>
      <c r="I22" s="660" t="s">
        <v>2031</v>
      </c>
      <c r="J22" s="661" t="s">
        <v>2032</v>
      </c>
      <c r="K22" s="661" t="s">
        <v>63</v>
      </c>
      <c r="L22" s="660" t="s">
        <v>2112</v>
      </c>
      <c r="M22" s="662">
        <v>45308</v>
      </c>
      <c r="N22" s="662">
        <v>46011</v>
      </c>
      <c r="O22" s="924">
        <f t="shared" si="1"/>
        <v>100.42857142857143</v>
      </c>
      <c r="P22" s="925">
        <v>46052</v>
      </c>
      <c r="Q22" s="925">
        <v>45989</v>
      </c>
      <c r="R22" s="663">
        <f t="shared" si="2"/>
        <v>-3.1428571428571388</v>
      </c>
      <c r="S22" s="664" t="str">
        <f t="shared" ca="1" si="3"/>
        <v>Alerta</v>
      </c>
      <c r="T22" s="1174">
        <v>1</v>
      </c>
      <c r="U22" s="666">
        <f t="shared" si="4"/>
        <v>1</v>
      </c>
      <c r="V22" s="666" t="str">
        <f t="shared" si="5"/>
        <v>100%</v>
      </c>
      <c r="W22" s="667" t="str">
        <f t="shared" si="0"/>
        <v>Cumple</v>
      </c>
      <c r="X22" s="1413" t="s">
        <v>3644</v>
      </c>
      <c r="Y22" s="930" t="s">
        <v>3645</v>
      </c>
      <c r="Z22" s="1406">
        <f t="shared" si="6"/>
        <v>1</v>
      </c>
      <c r="AA22" s="1407"/>
      <c r="AB22" s="1407"/>
      <c r="AC22" s="1412"/>
      <c r="AD22" s="1409"/>
    </row>
    <row r="23" spans="1:50" ht="180" x14ac:dyDescent="0.2">
      <c r="A23" s="668" t="s">
        <v>344</v>
      </c>
      <c r="B23" s="669" t="s">
        <v>55</v>
      </c>
      <c r="C23" s="657" t="s">
        <v>2113</v>
      </c>
      <c r="D23" s="658" t="s">
        <v>2094</v>
      </c>
      <c r="E23" s="1855"/>
      <c r="F23" s="658" t="s">
        <v>2114</v>
      </c>
      <c r="G23" s="658" t="s">
        <v>2115</v>
      </c>
      <c r="H23" s="659">
        <v>1</v>
      </c>
      <c r="I23" s="660" t="s">
        <v>2091</v>
      </c>
      <c r="J23" s="661" t="s">
        <v>2032</v>
      </c>
      <c r="K23" s="661" t="s">
        <v>63</v>
      </c>
      <c r="L23" s="660" t="s">
        <v>2102</v>
      </c>
      <c r="M23" s="662">
        <v>45309</v>
      </c>
      <c r="N23" s="662">
        <v>46011</v>
      </c>
      <c r="O23" s="924">
        <f t="shared" si="1"/>
        <v>100.28571428571429</v>
      </c>
      <c r="P23" s="925">
        <v>45861</v>
      </c>
      <c r="Q23" s="926">
        <f t="shared" si="7"/>
        <v>45861</v>
      </c>
      <c r="R23" s="663">
        <f t="shared" si="2"/>
        <v>-21.428571428571431</v>
      </c>
      <c r="S23" s="664" t="str">
        <f t="shared" ca="1" si="3"/>
        <v>Alerta</v>
      </c>
      <c r="T23" s="1174">
        <v>1</v>
      </c>
      <c r="U23" s="666">
        <f t="shared" si="4"/>
        <v>1</v>
      </c>
      <c r="V23" s="666" t="str">
        <f t="shared" si="5"/>
        <v>100%</v>
      </c>
      <c r="W23" s="667" t="str">
        <f t="shared" si="0"/>
        <v>Cumple</v>
      </c>
      <c r="X23" s="930" t="s">
        <v>3646</v>
      </c>
      <c r="Y23" s="930" t="s">
        <v>3647</v>
      </c>
      <c r="Z23" s="1406">
        <f t="shared" si="6"/>
        <v>1</v>
      </c>
      <c r="AA23" s="1407"/>
      <c r="AB23" s="1407"/>
      <c r="AC23" s="1412"/>
      <c r="AD23" s="1409"/>
    </row>
    <row r="24" spans="1:50" ht="313.5" x14ac:dyDescent="0.2">
      <c r="A24" s="668" t="s">
        <v>344</v>
      </c>
      <c r="B24" s="669" t="s">
        <v>55</v>
      </c>
      <c r="C24" s="657" t="s">
        <v>2116</v>
      </c>
      <c r="D24" s="658" t="s">
        <v>2094</v>
      </c>
      <c r="E24" s="1855"/>
      <c r="F24" s="658" t="s">
        <v>2117</v>
      </c>
      <c r="G24" s="675" t="s">
        <v>2118</v>
      </c>
      <c r="H24" s="659">
        <v>1</v>
      </c>
      <c r="I24" s="660" t="s">
        <v>2031</v>
      </c>
      <c r="J24" s="661" t="s">
        <v>2032</v>
      </c>
      <c r="K24" s="661" t="s">
        <v>63</v>
      </c>
      <c r="L24" s="660" t="s">
        <v>2119</v>
      </c>
      <c r="M24" s="662">
        <v>45310</v>
      </c>
      <c r="N24" s="662">
        <v>46011</v>
      </c>
      <c r="O24" s="924">
        <f t="shared" si="1"/>
        <v>100.14285714285714</v>
      </c>
      <c r="P24" s="925">
        <v>46052</v>
      </c>
      <c r="Q24" s="925">
        <v>46010</v>
      </c>
      <c r="R24" s="663">
        <f t="shared" si="2"/>
        <v>-0.1428571428571388</v>
      </c>
      <c r="S24" s="664" t="str">
        <f t="shared" ca="1" si="3"/>
        <v>Alerta</v>
      </c>
      <c r="T24" s="1174">
        <v>1</v>
      </c>
      <c r="U24" s="666">
        <f t="shared" si="4"/>
        <v>1</v>
      </c>
      <c r="V24" s="666" t="str">
        <f t="shared" si="5"/>
        <v>100%</v>
      </c>
      <c r="W24" s="667" t="str">
        <f t="shared" si="0"/>
        <v>Cumple</v>
      </c>
      <c r="X24" s="1413" t="s">
        <v>3648</v>
      </c>
      <c r="Y24" s="930" t="s">
        <v>3649</v>
      </c>
      <c r="Z24" s="1406">
        <f t="shared" si="6"/>
        <v>1</v>
      </c>
      <c r="AA24" s="1407"/>
      <c r="AB24" s="1407"/>
      <c r="AC24" s="1412"/>
      <c r="AD24" s="1409"/>
    </row>
    <row r="25" spans="1:50" ht="409.5" x14ac:dyDescent="0.2">
      <c r="A25" s="655" t="s">
        <v>344</v>
      </c>
      <c r="B25" s="656" t="s">
        <v>55</v>
      </c>
      <c r="C25" s="657" t="s">
        <v>2120</v>
      </c>
      <c r="D25" s="658" t="s">
        <v>2121</v>
      </c>
      <c r="E25" s="657" t="s">
        <v>2122</v>
      </c>
      <c r="F25" s="671" t="s">
        <v>2123</v>
      </c>
      <c r="G25" s="775" t="s">
        <v>2124</v>
      </c>
      <c r="H25" s="776">
        <v>1</v>
      </c>
      <c r="I25" s="777" t="s">
        <v>2125</v>
      </c>
      <c r="J25" s="778" t="s">
        <v>2032</v>
      </c>
      <c r="K25" s="778" t="s">
        <v>63</v>
      </c>
      <c r="L25" s="777" t="s">
        <v>185</v>
      </c>
      <c r="M25" s="779">
        <v>45311</v>
      </c>
      <c r="N25" s="779">
        <v>46203</v>
      </c>
      <c r="O25" s="927">
        <f t="shared" si="1"/>
        <v>127.42857142857143</v>
      </c>
      <c r="P25" s="1411">
        <v>46052</v>
      </c>
      <c r="Q25" s="926">
        <f t="shared" si="7"/>
        <v>46052</v>
      </c>
      <c r="R25" s="663">
        <f t="shared" si="2"/>
        <v>-21.571428571428569</v>
      </c>
      <c r="S25" s="664" t="str">
        <f t="shared" ca="1" si="3"/>
        <v>En tiempo</v>
      </c>
      <c r="T25" s="928">
        <v>0.5</v>
      </c>
      <c r="U25" s="666">
        <f>IF(T25/H25=1,1,+T25/H25)</f>
        <v>0.5</v>
      </c>
      <c r="V25" s="666" t="str">
        <f t="shared" si="5"/>
        <v>100%</v>
      </c>
      <c r="W25" s="667" t="str">
        <f t="shared" si="0"/>
        <v>Cumple</v>
      </c>
      <c r="X25" s="1414" t="s">
        <v>3650</v>
      </c>
      <c r="Y25" s="930" t="s">
        <v>3651</v>
      </c>
      <c r="Z25" s="1406">
        <f t="shared" si="6"/>
        <v>0.75</v>
      </c>
      <c r="AA25" s="1407"/>
      <c r="AB25" s="1407"/>
      <c r="AC25" s="1412"/>
      <c r="AD25" s="1415"/>
    </row>
    <row r="26" spans="1:50" ht="30" x14ac:dyDescent="0.2">
      <c r="A26" s="635"/>
      <c r="B26" s="635"/>
      <c r="C26" s="635"/>
      <c r="D26" s="635"/>
      <c r="E26" s="635"/>
      <c r="F26" s="635"/>
      <c r="G26" s="773" t="s">
        <v>80</v>
      </c>
      <c r="H26" s="774">
        <f>SUM(H7:H25)</f>
        <v>19</v>
      </c>
      <c r="I26" s="780"/>
      <c r="J26" s="780"/>
      <c r="K26" s="780"/>
      <c r="L26" s="780"/>
      <c r="M26" s="780"/>
      <c r="N26" s="780"/>
      <c r="O26" s="781"/>
      <c r="P26" s="782"/>
      <c r="Q26" s="783"/>
      <c r="R26" s="663" t="s">
        <v>81</v>
      </c>
      <c r="S26" s="664"/>
      <c r="T26" s="928">
        <f>SUM(T7:T25)</f>
        <v>16.100000000000001</v>
      </c>
      <c r="U26" s="666">
        <f>AVERAGE(U7:U25)</f>
        <v>0.84736842105263166</v>
      </c>
      <c r="V26" s="666"/>
      <c r="W26" s="784">
        <f>(COUNTIF(W7:W25,"Cumple")*100%)/COUNTA(W7:W25)</f>
        <v>1</v>
      </c>
      <c r="X26" s="785"/>
      <c r="Y26" s="786"/>
      <c r="Z26" s="789"/>
      <c r="AA26" s="758" t="s">
        <v>81</v>
      </c>
      <c r="AB26" s="759"/>
      <c r="AC26" s="787"/>
      <c r="AD26" s="788"/>
    </row>
    <row r="27" spans="1:50" x14ac:dyDescent="0.2">
      <c r="T27" s="929"/>
    </row>
    <row r="28" spans="1:50" x14ac:dyDescent="0.2">
      <c r="T28" s="929"/>
    </row>
    <row r="29" spans="1:50" x14ac:dyDescent="0.2">
      <c r="T29" s="929"/>
    </row>
    <row r="30" spans="1:50" x14ac:dyDescent="0.2">
      <c r="T30" s="929"/>
    </row>
    <row r="31" spans="1:50" x14ac:dyDescent="0.2">
      <c r="T31" s="929"/>
    </row>
    <row r="32" spans="1:50" x14ac:dyDescent="0.2">
      <c r="T32" s="929"/>
    </row>
    <row r="33" spans="20:20" x14ac:dyDescent="0.2">
      <c r="T33" s="929"/>
    </row>
  </sheetData>
  <dataConsolidate/>
  <mergeCells count="46">
    <mergeCell ref="D19:D21"/>
    <mergeCell ref="E19:E24"/>
    <mergeCell ref="D14:D15"/>
    <mergeCell ref="E14:E15"/>
    <mergeCell ref="A16:A17"/>
    <mergeCell ref="B16:B17"/>
    <mergeCell ref="C16:C17"/>
    <mergeCell ref="D16:D18"/>
    <mergeCell ref="E16:E18"/>
    <mergeCell ref="Z5:AD5"/>
    <mergeCell ref="D9:D10"/>
    <mergeCell ref="E9:E10"/>
    <mergeCell ref="A12:A13"/>
    <mergeCell ref="B12:B13"/>
    <mergeCell ref="C12:C13"/>
    <mergeCell ref="D12:D13"/>
    <mergeCell ref="E12:E13"/>
    <mergeCell ref="G3:H3"/>
    <mergeCell ref="I3:N3"/>
    <mergeCell ref="O3:P3"/>
    <mergeCell ref="A7:A8"/>
    <mergeCell ref="B7:B8"/>
    <mergeCell ref="C7:C8"/>
    <mergeCell ref="D7:D8"/>
    <mergeCell ref="E7:E8"/>
    <mergeCell ref="Q4:S4"/>
    <mergeCell ref="T4:U4"/>
    <mergeCell ref="V4:Y4"/>
    <mergeCell ref="O5:Y5"/>
    <mergeCell ref="Q3:W3"/>
    <mergeCell ref="A1:B1"/>
    <mergeCell ref="C1:N1"/>
    <mergeCell ref="O1:P2"/>
    <mergeCell ref="Q1:Y2"/>
    <mergeCell ref="Z1:AD4"/>
    <mergeCell ref="A2:B2"/>
    <mergeCell ref="C2:F2"/>
    <mergeCell ref="G2:H2"/>
    <mergeCell ref="I2:N2"/>
    <mergeCell ref="A3:B3"/>
    <mergeCell ref="A4:B4"/>
    <mergeCell ref="C4:F4"/>
    <mergeCell ref="G4:H4"/>
    <mergeCell ref="I4:N4"/>
    <mergeCell ref="O4:P4"/>
    <mergeCell ref="C3:F3"/>
  </mergeCells>
  <conditionalFormatting sqref="R7:R26">
    <cfRule type="cellIs" dxfId="145" priority="20" operator="greaterThan">
      <formula>0</formula>
    </cfRule>
    <cfRule type="cellIs" dxfId="144" priority="21" operator="lessThan">
      <formula>0</formula>
    </cfRule>
  </conditionalFormatting>
  <conditionalFormatting sqref="S7:S26">
    <cfRule type="containsText" dxfId="143" priority="14" operator="containsText" text="Alerta">
      <formula>NOT(ISERROR(SEARCH("Alerta",S7)))</formula>
    </cfRule>
    <cfRule type="containsText" dxfId="142" priority="15" operator="containsText" text="En tiempo">
      <formula>NOT(ISERROR(SEARCH("En tiempo",S7)))</formula>
    </cfRule>
  </conditionalFormatting>
  <conditionalFormatting sqref="U7:V26 Z7:Z26">
    <cfRule type="cellIs" dxfId="141" priority="5" operator="between">
      <formula>0.29</formula>
      <formula>0</formula>
    </cfRule>
    <cfRule type="cellIs" dxfId="140" priority="6" operator="between">
      <formula>0.49</formula>
      <formula>0.3</formula>
    </cfRule>
    <cfRule type="cellIs" dxfId="139" priority="7" operator="between">
      <formula>0.79</formula>
      <formula>0.5</formula>
    </cfRule>
    <cfRule type="cellIs" dxfId="138" priority="8" operator="between">
      <formula>1</formula>
      <formula>0.8</formula>
    </cfRule>
  </conditionalFormatting>
  <conditionalFormatting sqref="W7:W25">
    <cfRule type="containsText" dxfId="137" priority="12" operator="containsText" text="Incumple">
      <formula>NOT(ISERROR(SEARCH("Incumple",W7)))</formula>
    </cfRule>
    <cfRule type="containsText" dxfId="136" priority="13" operator="containsText" text="Cumple">
      <formula>NOT(ISERROR(SEARCH("Cumple",W7)))</formula>
    </cfRule>
  </conditionalFormatting>
  <conditionalFormatting sqref="W26">
    <cfRule type="cellIs" dxfId="135" priority="1" operator="between">
      <formula>0.19</formula>
      <formula>0</formula>
    </cfRule>
    <cfRule type="cellIs" dxfId="134" priority="2" operator="between">
      <formula>0.49</formula>
      <formula>0.2</formula>
    </cfRule>
    <cfRule type="cellIs" dxfId="133" priority="3" operator="between">
      <formula>0.89</formula>
      <formula>0.5</formula>
    </cfRule>
    <cfRule type="cellIs" dxfId="132" priority="4" operator="between">
      <formula>1</formula>
      <formula>0.9</formula>
    </cfRule>
  </conditionalFormatting>
  <conditionalFormatting sqref="AC7:AC26">
    <cfRule type="cellIs" dxfId="131" priority="9" operator="between">
      <formula>0.3</formula>
      <formula>0</formula>
    </cfRule>
    <cfRule type="cellIs" dxfId="130" priority="10" operator="between">
      <formula>0.6999</formula>
      <formula>0.3111</formula>
    </cfRule>
    <cfRule type="cellIs" dxfId="129" priority="11" operator="between">
      <formula>1</formula>
      <formula>0.7</formula>
    </cfRule>
  </conditionalFormatting>
  <dataValidations count="4">
    <dataValidation type="list" allowBlank="1" showInputMessage="1" showErrorMessage="1" sqref="B7 B9:B12 B14:B16 B18:B25" xr:uid="{11542147-EB65-4B73-A56C-B7F0C42D59EE}">
      <formula1>"No conformidad,Oportunidad de Mejora,Observación OCI,Hallazgo CGR"</formula1>
    </dataValidation>
    <dataValidation type="list" allowBlank="1" showInputMessage="1" showErrorMessage="1" sqref="A7 A9:A12 A14:A16 A18:A25" xr:uid="{253DC313-C32D-4749-B328-4A79668F2070}">
      <formula1>"Autoevaluación,Evaluación de Pares,Auditoría Interna,Evaluación Externa ICONTEC,Auditoría Interna Control Interno,Servicio No Conforme,Auditoría Externa CGR"</formula1>
    </dataValidation>
    <dataValidation type="list" allowBlank="1" showInputMessage="1" showErrorMessage="1" sqref="AS4:AS10" xr:uid="{3495532B-F50C-4A4F-A17B-070A27D4BCF9}">
      <formula1>"*=Datos$f6:$f12"</formula1>
    </dataValidation>
    <dataValidation type="list" allowBlank="1" showInputMessage="1" showErrorMessage="1" errorTitle="Estado" error="No es un estado de los Planes de Mejoramiento" sqref="Q4:S4" xr:uid="{6E71AC82-7007-4997-A975-8CED4AE3DAC7}">
      <formula1>$AW$4:$AW$7</formula1>
    </dataValidation>
  </dataValidations>
  <pageMargins left="0.39370078740157483" right="0.39370078740157483" top="0.39370078740157483" bottom="0.39370078740157483" header="0.39370078740157483" footer="0.39370078740157483"/>
  <pageSetup paperSize="14" scale="40" fitToHeight="0" orientation="landscape" r:id="rId1"/>
  <colBreaks count="2" manualBreakCount="2">
    <brk id="14" max="1048575" man="1"/>
    <brk id="25" max="1048575"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F7E7-359C-41F7-B5F8-9B72063F9793}">
  <sheetPr>
    <tabColor theme="5" tint="-0.249977111117893"/>
  </sheetPr>
  <dimension ref="A1:OD21"/>
  <sheetViews>
    <sheetView topLeftCell="I11" zoomScale="93" zoomScaleNormal="93" zoomScaleSheetLayoutView="49" workbookViewId="0">
      <selection activeCell="AD16" sqref="AD16"/>
    </sheetView>
  </sheetViews>
  <sheetFormatPr baseColWidth="10" defaultColWidth="17.5703125" defaultRowHeight="15.75" x14ac:dyDescent="0.2"/>
  <cols>
    <col min="1" max="1" width="16" style="625" customWidth="1"/>
    <col min="2" max="2" width="15.28515625" style="625" customWidth="1"/>
    <col min="3" max="3" width="46.28515625" style="625" customWidth="1"/>
    <col min="4" max="4" width="44.140625" style="625" customWidth="1"/>
    <col min="5" max="5" width="36.7109375" style="625" customWidth="1"/>
    <col min="6" max="6" width="33.5703125" style="625" customWidth="1"/>
    <col min="7" max="7" width="32.85546875" style="625" customWidth="1"/>
    <col min="8" max="8" width="13" style="621" customWidth="1"/>
    <col min="9" max="9" width="30.42578125" style="621" customWidth="1"/>
    <col min="10" max="10" width="16.140625" style="621" customWidth="1"/>
    <col min="11" max="11" width="21.42578125" style="621" customWidth="1"/>
    <col min="12" max="12" width="20.5703125" style="621" customWidth="1"/>
    <col min="13" max="13" width="12.7109375" style="621" customWidth="1"/>
    <col min="14" max="14" width="14" style="621" customWidth="1"/>
    <col min="15" max="15" width="13.42578125" style="596" customWidth="1"/>
    <col min="16" max="16" width="13.85546875" style="596" customWidth="1"/>
    <col min="17" max="17" width="13.140625" style="596" customWidth="1"/>
    <col min="18" max="18" width="11.5703125" style="596" customWidth="1"/>
    <col min="19" max="19" width="11.140625" style="596" customWidth="1"/>
    <col min="20" max="20" width="15" style="596" customWidth="1"/>
    <col min="21" max="21" width="16.5703125" style="626" customWidth="1"/>
    <col min="22" max="22" width="14.28515625" style="596" customWidth="1"/>
    <col min="23" max="23" width="16.7109375" style="596" customWidth="1"/>
    <col min="24" max="24" width="56.85546875" style="596" customWidth="1"/>
    <col min="25" max="25" width="42.140625" style="596" customWidth="1"/>
    <col min="26" max="26" width="12.28515625" style="596" customWidth="1"/>
    <col min="27" max="27" width="13.42578125" style="596" customWidth="1"/>
    <col min="28" max="28" width="14.140625" style="596" customWidth="1"/>
    <col min="29" max="29" width="12.5703125" style="596" customWidth="1"/>
    <col min="30" max="30" width="72.42578125" style="596" customWidth="1"/>
    <col min="31" max="41" width="17.5703125" style="596"/>
    <col min="42" max="42" width="28.5703125" style="596" hidden="1" customWidth="1"/>
    <col min="43" max="43" width="42" style="596" hidden="1" customWidth="1"/>
    <col min="44" max="44" width="0" style="596" hidden="1" customWidth="1"/>
    <col min="45" max="45" width="51.42578125" style="596" hidden="1" customWidth="1"/>
    <col min="46" max="46" width="8.5703125" style="596" hidden="1" customWidth="1"/>
    <col min="47" max="47" width="7.140625" style="596" hidden="1" customWidth="1"/>
    <col min="48" max="48" width="20.85546875" style="596" hidden="1" customWidth="1"/>
    <col min="49" max="49" width="0" style="596" hidden="1" customWidth="1"/>
    <col min="50" max="50" width="22.42578125" style="596" customWidth="1"/>
    <col min="51" max="100" width="17.5703125" style="596"/>
    <col min="101" max="16384" width="17.5703125" style="621"/>
  </cols>
  <sheetData>
    <row r="1" spans="1:50" ht="105.6" customHeight="1" thickTop="1" thickBot="1" x14ac:dyDescent="0.25">
      <c r="A1" s="1892" t="s">
        <v>0</v>
      </c>
      <c r="B1" s="1893"/>
      <c r="C1" s="1894" t="s">
        <v>1</v>
      </c>
      <c r="D1" s="1895"/>
      <c r="E1" s="1895"/>
      <c r="F1" s="1895"/>
      <c r="G1" s="1895"/>
      <c r="H1" s="1895"/>
      <c r="I1" s="1895"/>
      <c r="J1" s="1895"/>
      <c r="K1" s="1895"/>
      <c r="L1" s="1895"/>
      <c r="M1" s="1895"/>
      <c r="N1" s="1895"/>
      <c r="O1" s="1896"/>
      <c r="P1" s="1897"/>
      <c r="Q1" s="1898" t="s">
        <v>2</v>
      </c>
      <c r="R1" s="1899"/>
      <c r="S1" s="1899"/>
      <c r="T1" s="1899"/>
      <c r="U1" s="1899"/>
      <c r="V1" s="1899"/>
      <c r="W1" s="1899"/>
      <c r="X1" s="1899"/>
      <c r="Y1" s="1900"/>
      <c r="Z1" s="1872" t="s">
        <v>2</v>
      </c>
      <c r="AA1" s="1873"/>
      <c r="AB1" s="1873"/>
      <c r="AC1" s="1873"/>
      <c r="AD1" s="1874"/>
    </row>
    <row r="2" spans="1:50" ht="20.100000000000001" customHeight="1" x14ac:dyDescent="0.2">
      <c r="A2" s="1875" t="s">
        <v>3</v>
      </c>
      <c r="B2" s="1876"/>
      <c r="C2" s="1877" t="s">
        <v>4</v>
      </c>
      <c r="D2" s="1878"/>
      <c r="E2" s="1878"/>
      <c r="F2" s="1879"/>
      <c r="G2" s="1880" t="s">
        <v>5</v>
      </c>
      <c r="H2" s="1880"/>
      <c r="I2" s="1877" t="s">
        <v>6</v>
      </c>
      <c r="J2" s="1881"/>
      <c r="K2" s="1881"/>
      <c r="L2" s="1881"/>
      <c r="M2" s="1881"/>
      <c r="N2" s="1882"/>
      <c r="O2" s="597"/>
      <c r="P2" s="598"/>
      <c r="Q2" s="598"/>
      <c r="R2" s="598"/>
      <c r="S2" s="598"/>
      <c r="T2" s="598"/>
      <c r="U2" s="598"/>
      <c r="V2" s="598"/>
      <c r="W2" s="598"/>
      <c r="X2" s="598"/>
      <c r="Y2" s="598"/>
      <c r="Z2" s="1883"/>
      <c r="AA2" s="1884"/>
      <c r="AB2" s="1884"/>
      <c r="AC2" s="1884"/>
      <c r="AD2" s="1885"/>
    </row>
    <row r="3" spans="1:50" ht="25.5" customHeight="1" x14ac:dyDescent="0.25">
      <c r="A3" s="1901" t="s">
        <v>7</v>
      </c>
      <c r="B3" s="1902"/>
      <c r="C3" s="1903" t="s">
        <v>2126</v>
      </c>
      <c r="D3" s="1904"/>
      <c r="E3" s="1904"/>
      <c r="F3" s="1905"/>
      <c r="G3" s="1902" t="s">
        <v>9</v>
      </c>
      <c r="H3" s="1902"/>
      <c r="I3" s="1906">
        <v>45790</v>
      </c>
      <c r="J3" s="1907"/>
      <c r="K3" s="1907"/>
      <c r="L3" s="1907"/>
      <c r="M3" s="1907"/>
      <c r="N3" s="1908"/>
      <c r="O3" s="1901" t="s">
        <v>11</v>
      </c>
      <c r="P3" s="1902"/>
      <c r="Q3" s="1909">
        <v>46050</v>
      </c>
      <c r="R3" s="1910"/>
      <c r="S3" s="1910"/>
      <c r="T3" s="1910"/>
      <c r="U3" s="1910"/>
      <c r="V3" s="1910"/>
      <c r="W3" s="1911"/>
      <c r="X3" s="599" t="s">
        <v>12</v>
      </c>
      <c r="Y3" s="600" t="s">
        <v>2127</v>
      </c>
      <c r="Z3" s="1886"/>
      <c r="AA3" s="1887"/>
      <c r="AB3" s="1887"/>
      <c r="AC3" s="1887"/>
      <c r="AD3" s="1888"/>
      <c r="AP3" s="601" t="s">
        <v>24</v>
      </c>
      <c r="AQ3" s="602"/>
      <c r="AR3" s="602"/>
      <c r="AS3" s="602"/>
      <c r="AT3" s="602"/>
      <c r="AU3" s="602"/>
      <c r="AV3" s="603"/>
      <c r="AW3" s="603"/>
      <c r="AX3" s="603"/>
    </row>
    <row r="4" spans="1:50" ht="42" customHeight="1" x14ac:dyDescent="0.2">
      <c r="A4" s="1920" t="s">
        <v>14</v>
      </c>
      <c r="B4" s="1921"/>
      <c r="C4" s="1922" t="s">
        <v>2128</v>
      </c>
      <c r="D4" s="1923"/>
      <c r="E4" s="1923"/>
      <c r="F4" s="1924"/>
      <c r="G4" s="1921" t="s">
        <v>16</v>
      </c>
      <c r="H4" s="1921"/>
      <c r="I4" s="1925">
        <v>46021</v>
      </c>
      <c r="J4" s="1925"/>
      <c r="K4" s="1925"/>
      <c r="L4" s="1925"/>
      <c r="M4" s="1925"/>
      <c r="N4" s="1926"/>
      <c r="O4" s="1920" t="s">
        <v>17</v>
      </c>
      <c r="P4" s="1921"/>
      <c r="Q4" s="1914" t="s">
        <v>18</v>
      </c>
      <c r="R4" s="1915"/>
      <c r="S4" s="1927"/>
      <c r="T4" s="1912" t="s">
        <v>19</v>
      </c>
      <c r="U4" s="1913"/>
      <c r="V4" s="1914" t="s">
        <v>2129</v>
      </c>
      <c r="W4" s="1915"/>
      <c r="X4" s="1915"/>
      <c r="Y4" s="1916"/>
      <c r="Z4" s="1889"/>
      <c r="AA4" s="1890"/>
      <c r="AB4" s="1890"/>
      <c r="AC4" s="1890"/>
      <c r="AD4" s="1891"/>
      <c r="AP4" s="604" t="s">
        <v>1923</v>
      </c>
      <c r="AQ4" s="605" t="s">
        <v>1924</v>
      </c>
      <c r="AR4" s="601" t="s">
        <v>1925</v>
      </c>
      <c r="AS4" s="606" t="s">
        <v>63</v>
      </c>
      <c r="AT4" s="606" t="s">
        <v>1926</v>
      </c>
      <c r="AU4" s="606">
        <v>1</v>
      </c>
      <c r="AV4" s="606" t="s">
        <v>25</v>
      </c>
      <c r="AW4" s="606" t="s">
        <v>1150</v>
      </c>
      <c r="AX4" s="606"/>
    </row>
    <row r="5" spans="1:50" ht="28.5" customHeight="1" x14ac:dyDescent="0.2">
      <c r="A5" s="1917" t="s">
        <v>2130</v>
      </c>
      <c r="B5" s="1918"/>
      <c r="C5" s="1918"/>
      <c r="D5" s="1918"/>
      <c r="E5" s="1918"/>
      <c r="F5" s="1918"/>
      <c r="G5" s="1918"/>
      <c r="H5" s="1918"/>
      <c r="I5" s="1918"/>
      <c r="J5" s="1918"/>
      <c r="K5" s="1918"/>
      <c r="L5" s="1918"/>
      <c r="M5" s="1918"/>
      <c r="N5" s="1919"/>
      <c r="O5" s="607" t="s">
        <v>22</v>
      </c>
      <c r="P5" s="607"/>
      <c r="Q5" s="607"/>
      <c r="R5" s="607"/>
      <c r="S5" s="607"/>
      <c r="T5" s="607"/>
      <c r="U5" s="607"/>
      <c r="V5" s="607"/>
      <c r="W5" s="607"/>
      <c r="X5" s="607"/>
      <c r="Y5" s="607"/>
      <c r="Z5" s="608" t="s">
        <v>23</v>
      </c>
      <c r="AA5" s="608"/>
      <c r="AB5" s="608"/>
      <c r="AC5" s="608"/>
      <c r="AD5" s="608"/>
      <c r="AP5" s="604" t="s">
        <v>1927</v>
      </c>
      <c r="AQ5" s="609" t="s">
        <v>1928</v>
      </c>
      <c r="AR5" s="601" t="s">
        <v>157</v>
      </c>
      <c r="AS5" s="606" t="s">
        <v>1929</v>
      </c>
      <c r="AT5" s="606" t="s">
        <v>1930</v>
      </c>
      <c r="AU5" s="606">
        <v>2</v>
      </c>
      <c r="AV5" s="606" t="s">
        <v>1931</v>
      </c>
      <c r="AW5" s="606" t="s">
        <v>18</v>
      </c>
      <c r="AX5" s="606"/>
    </row>
    <row r="6" spans="1:50" ht="68.25" customHeight="1" x14ac:dyDescent="0.25">
      <c r="A6" s="610" t="s">
        <v>24</v>
      </c>
      <c r="B6" s="611" t="s">
        <v>25</v>
      </c>
      <c r="C6" s="611" t="s">
        <v>26</v>
      </c>
      <c r="D6" s="611" t="s">
        <v>27</v>
      </c>
      <c r="E6" s="611" t="s">
        <v>28</v>
      </c>
      <c r="F6" s="611" t="s">
        <v>29</v>
      </c>
      <c r="G6" s="612" t="s">
        <v>30</v>
      </c>
      <c r="H6" s="611" t="s">
        <v>31</v>
      </c>
      <c r="I6" s="611" t="s">
        <v>32</v>
      </c>
      <c r="J6" s="611" t="s">
        <v>33</v>
      </c>
      <c r="K6" s="611" t="s">
        <v>34</v>
      </c>
      <c r="L6" s="611" t="s">
        <v>35</v>
      </c>
      <c r="M6" s="611" t="s">
        <v>36</v>
      </c>
      <c r="N6" s="613" t="s">
        <v>37</v>
      </c>
      <c r="O6" s="614" t="s">
        <v>38</v>
      </c>
      <c r="P6" s="615" t="s">
        <v>39</v>
      </c>
      <c r="Q6" s="851" t="s">
        <v>40</v>
      </c>
      <c r="R6" s="615" t="s">
        <v>41</v>
      </c>
      <c r="S6" s="615" t="s">
        <v>42</v>
      </c>
      <c r="T6" s="615" t="s">
        <v>43</v>
      </c>
      <c r="U6" s="615" t="s">
        <v>44</v>
      </c>
      <c r="V6" s="615" t="s">
        <v>45</v>
      </c>
      <c r="W6" s="615" t="s">
        <v>46</v>
      </c>
      <c r="X6" s="615" t="s">
        <v>47</v>
      </c>
      <c r="Y6" s="616" t="s">
        <v>48</v>
      </c>
      <c r="Z6" s="617" t="s">
        <v>49</v>
      </c>
      <c r="AA6" s="617" t="s">
        <v>776</v>
      </c>
      <c r="AB6" s="617" t="s">
        <v>51</v>
      </c>
      <c r="AC6" s="617" t="s">
        <v>52</v>
      </c>
      <c r="AD6" s="617" t="s">
        <v>53</v>
      </c>
      <c r="AP6" s="604" t="s">
        <v>54</v>
      </c>
      <c r="AQ6" s="609" t="s">
        <v>1932</v>
      </c>
      <c r="AR6" s="606" t="s">
        <v>137</v>
      </c>
      <c r="AS6" s="606" t="s">
        <v>1933</v>
      </c>
      <c r="AT6" s="606"/>
      <c r="AU6" s="606">
        <v>3</v>
      </c>
      <c r="AV6" s="606" t="s">
        <v>1934</v>
      </c>
      <c r="AW6" s="606" t="s">
        <v>1921</v>
      </c>
      <c r="AX6" s="603"/>
    </row>
    <row r="7" spans="1:50" ht="267.75" x14ac:dyDescent="0.25">
      <c r="A7" s="628" t="s">
        <v>344</v>
      </c>
      <c r="B7" s="628" t="s">
        <v>55</v>
      </c>
      <c r="C7" s="582" t="s">
        <v>2131</v>
      </c>
      <c r="D7" s="582" t="s">
        <v>2132</v>
      </c>
      <c r="E7" s="582" t="s">
        <v>2133</v>
      </c>
      <c r="F7" s="582" t="s">
        <v>2134</v>
      </c>
      <c r="G7" s="583" t="s">
        <v>2135</v>
      </c>
      <c r="H7" s="618">
        <v>1</v>
      </c>
      <c r="I7" s="629" t="s">
        <v>2136</v>
      </c>
      <c r="J7" s="630" t="s">
        <v>93</v>
      </c>
      <c r="K7" s="630" t="s">
        <v>63</v>
      </c>
      <c r="L7" s="630" t="s">
        <v>2137</v>
      </c>
      <c r="M7" s="584">
        <v>45796</v>
      </c>
      <c r="N7" s="584">
        <v>46203</v>
      </c>
      <c r="O7" s="631">
        <f>(N7-M7)/7</f>
        <v>58.142857142857146</v>
      </c>
      <c r="P7" s="585">
        <v>46050</v>
      </c>
      <c r="Q7" s="585">
        <v>46050</v>
      </c>
      <c r="R7" s="632">
        <f>(Q7-M7)/7-O7</f>
        <v>-21.857142857142861</v>
      </c>
      <c r="S7" s="633" t="str">
        <f ca="1">IF((N7-TODAY())/7&gt;=0,"En tiempo","Alerta")</f>
        <v>En tiempo</v>
      </c>
      <c r="T7" s="1154">
        <v>1</v>
      </c>
      <c r="U7" s="588">
        <f>IF(T7/H7=1,1,+T7/H7)</f>
        <v>1</v>
      </c>
      <c r="V7" s="588" t="str">
        <f>IF(R7&gt;O7,0%,IF(R7&lt;=0,"100%",1-(R7/O7)))</f>
        <v>100%</v>
      </c>
      <c r="W7" s="634" t="str">
        <f>IF(Q7&lt;=N7,"Cumple","Incumple")</f>
        <v>Cumple</v>
      </c>
      <c r="X7" s="587" t="s">
        <v>2138</v>
      </c>
      <c r="Y7" s="1153" t="s">
        <v>2139</v>
      </c>
      <c r="Z7" s="588">
        <f>(U7+V7)/2</f>
        <v>1</v>
      </c>
      <c r="AA7" s="619">
        <v>1</v>
      </c>
      <c r="AB7" s="619">
        <v>1</v>
      </c>
      <c r="AC7" s="1156">
        <f>AVERAGE(Z7:AB7)</f>
        <v>1</v>
      </c>
      <c r="AD7" s="620" t="s">
        <v>2140</v>
      </c>
      <c r="AP7" s="602" t="s">
        <v>1943</v>
      </c>
      <c r="AQ7" s="609" t="s">
        <v>1944</v>
      </c>
      <c r="AR7" s="606" t="s">
        <v>116</v>
      </c>
      <c r="AS7" s="606" t="s">
        <v>471</v>
      </c>
      <c r="AT7" s="606"/>
      <c r="AU7" s="606">
        <v>4</v>
      </c>
      <c r="AV7" s="606" t="s">
        <v>55</v>
      </c>
      <c r="AW7" s="606" t="s">
        <v>1945</v>
      </c>
      <c r="AX7" s="603"/>
    </row>
    <row r="8" spans="1:50" ht="236.25" x14ac:dyDescent="0.25">
      <c r="A8" s="628" t="s">
        <v>344</v>
      </c>
      <c r="B8" s="628" t="s">
        <v>55</v>
      </c>
      <c r="C8" s="582" t="s">
        <v>2131</v>
      </c>
      <c r="D8" s="582" t="s">
        <v>2132</v>
      </c>
      <c r="E8" s="582" t="s">
        <v>2141</v>
      </c>
      <c r="F8" s="582" t="s">
        <v>2142</v>
      </c>
      <c r="G8" s="583" t="s">
        <v>2143</v>
      </c>
      <c r="H8" s="618">
        <v>1</v>
      </c>
      <c r="I8" s="629" t="s">
        <v>2136</v>
      </c>
      <c r="J8" s="630" t="s">
        <v>157</v>
      </c>
      <c r="K8" s="630" t="s">
        <v>63</v>
      </c>
      <c r="L8" s="630" t="s">
        <v>2144</v>
      </c>
      <c r="M8" s="584">
        <v>45859</v>
      </c>
      <c r="N8" s="584">
        <v>46203</v>
      </c>
      <c r="O8" s="631">
        <f t="shared" ref="O8:O18" si="0">(N8-M8)/7</f>
        <v>49.142857142857146</v>
      </c>
      <c r="P8" s="585">
        <v>46050</v>
      </c>
      <c r="Q8" s="585">
        <v>46050</v>
      </c>
      <c r="R8" s="632">
        <f t="shared" ref="R8:R18" si="1">(Q8-M8)/7-O8</f>
        <v>-21.857142857142861</v>
      </c>
      <c r="S8" s="633" t="str">
        <f t="shared" ref="S8:S18" ca="1" si="2">IF((N8-TODAY())/7&gt;=0,"En tiempo","Alerta")</f>
        <v>En tiempo</v>
      </c>
      <c r="T8" s="1154">
        <v>1</v>
      </c>
      <c r="U8" s="588">
        <f t="shared" ref="U8:U18" si="3">IF(T8/H8=1,1,+T8/H8)</f>
        <v>1</v>
      </c>
      <c r="V8" s="588" t="str">
        <f t="shared" ref="V8:V18" si="4">IF(R8&gt;O8,0%,IF(R8&lt;=0,"100%",1-(R8/O8)))</f>
        <v>100%</v>
      </c>
      <c r="W8" s="634" t="str">
        <f t="shared" ref="W8:W18" si="5">IF(Q8&lt;=N8,"Cumple","Incumple")</f>
        <v>Cumple</v>
      </c>
      <c r="X8" s="587" t="s">
        <v>2145</v>
      </c>
      <c r="Y8" s="1155" t="s">
        <v>2146</v>
      </c>
      <c r="Z8" s="588">
        <f t="shared" ref="Z8:Z18" si="6">(U8+V8)/2</f>
        <v>1</v>
      </c>
      <c r="AA8" s="619">
        <v>1</v>
      </c>
      <c r="AB8" s="619">
        <v>1</v>
      </c>
      <c r="AC8" s="1156">
        <f>AVERAGE(Z8:AB8)</f>
        <v>1</v>
      </c>
      <c r="AD8" s="620" t="s">
        <v>2147</v>
      </c>
      <c r="AP8" s="602"/>
      <c r="AQ8" s="609"/>
      <c r="AR8" s="606"/>
      <c r="AS8" s="606"/>
      <c r="AT8" s="606"/>
      <c r="AU8" s="606"/>
      <c r="AV8" s="606"/>
      <c r="AW8" s="606"/>
      <c r="AX8" s="603"/>
    </row>
    <row r="9" spans="1:50" ht="141.75" x14ac:dyDescent="0.25">
      <c r="A9" s="628" t="s">
        <v>344</v>
      </c>
      <c r="B9" s="628" t="s">
        <v>55</v>
      </c>
      <c r="C9" s="582" t="s">
        <v>2131</v>
      </c>
      <c r="D9" s="582" t="s">
        <v>2132</v>
      </c>
      <c r="E9" s="582" t="s">
        <v>2133</v>
      </c>
      <c r="F9" s="582" t="s">
        <v>2148</v>
      </c>
      <c r="G9" s="583" t="s">
        <v>2149</v>
      </c>
      <c r="H9" s="589">
        <v>1</v>
      </c>
      <c r="I9" s="629" t="s">
        <v>2136</v>
      </c>
      <c r="J9" s="630" t="s">
        <v>137</v>
      </c>
      <c r="K9" s="630" t="s">
        <v>63</v>
      </c>
      <c r="L9" s="630" t="s">
        <v>2150</v>
      </c>
      <c r="M9" s="584">
        <v>45980</v>
      </c>
      <c r="N9" s="584">
        <v>46203</v>
      </c>
      <c r="O9" s="631">
        <f t="shared" si="0"/>
        <v>31.857142857142858</v>
      </c>
      <c r="P9" s="585">
        <v>46050</v>
      </c>
      <c r="Q9" s="585">
        <v>46050</v>
      </c>
      <c r="R9" s="632">
        <f t="shared" si="1"/>
        <v>-21.857142857142858</v>
      </c>
      <c r="S9" s="633" t="str">
        <f t="shared" ca="1" si="2"/>
        <v>En tiempo</v>
      </c>
      <c r="T9" s="1154">
        <v>1</v>
      </c>
      <c r="U9" s="588">
        <f t="shared" si="3"/>
        <v>1</v>
      </c>
      <c r="V9" s="588" t="str">
        <f t="shared" si="4"/>
        <v>100%</v>
      </c>
      <c r="W9" s="634" t="str">
        <f t="shared" si="5"/>
        <v>Cumple</v>
      </c>
      <c r="X9" s="587" t="s">
        <v>2151</v>
      </c>
      <c r="Y9" s="1155" t="s">
        <v>2152</v>
      </c>
      <c r="Z9" s="588">
        <f t="shared" si="6"/>
        <v>1</v>
      </c>
      <c r="AA9" s="619">
        <v>1</v>
      </c>
      <c r="AB9" s="619">
        <v>0.6</v>
      </c>
      <c r="AC9" s="1156">
        <f t="shared" ref="AC9:AC16" si="7">AVERAGE(Z9:AB9)</f>
        <v>0.8666666666666667</v>
      </c>
      <c r="AD9" s="620" t="s">
        <v>2153</v>
      </c>
      <c r="AP9" s="602"/>
      <c r="AQ9" s="609"/>
      <c r="AR9" s="606"/>
      <c r="AS9" s="606"/>
      <c r="AT9" s="606"/>
      <c r="AU9" s="606"/>
      <c r="AV9" s="606"/>
      <c r="AW9" s="606"/>
      <c r="AX9" s="603"/>
    </row>
    <row r="10" spans="1:50" ht="204.75" x14ac:dyDescent="0.25">
      <c r="A10" s="628" t="s">
        <v>344</v>
      </c>
      <c r="B10" s="628" t="s">
        <v>55</v>
      </c>
      <c r="C10" s="582" t="s">
        <v>2131</v>
      </c>
      <c r="D10" s="582" t="s">
        <v>2132</v>
      </c>
      <c r="E10" s="582" t="s">
        <v>2133</v>
      </c>
      <c r="F10" s="582" t="s">
        <v>2154</v>
      </c>
      <c r="G10" s="583" t="s">
        <v>2155</v>
      </c>
      <c r="H10" s="618">
        <v>1</v>
      </c>
      <c r="I10" s="629" t="s">
        <v>2136</v>
      </c>
      <c r="J10" s="630" t="s">
        <v>116</v>
      </c>
      <c r="K10" s="630" t="s">
        <v>63</v>
      </c>
      <c r="L10" s="630" t="s">
        <v>2156</v>
      </c>
      <c r="M10" s="584">
        <v>46010</v>
      </c>
      <c r="N10" s="584">
        <v>46203</v>
      </c>
      <c r="O10" s="631">
        <f t="shared" si="0"/>
        <v>27.571428571428573</v>
      </c>
      <c r="P10" s="585">
        <v>46050</v>
      </c>
      <c r="Q10" s="585">
        <v>46050</v>
      </c>
      <c r="R10" s="632">
        <f t="shared" si="1"/>
        <v>-21.857142857142858</v>
      </c>
      <c r="S10" s="633" t="str">
        <f t="shared" ca="1" si="2"/>
        <v>En tiempo</v>
      </c>
      <c r="T10" s="1154">
        <v>1</v>
      </c>
      <c r="U10" s="588">
        <f t="shared" si="3"/>
        <v>1</v>
      </c>
      <c r="V10" s="588" t="str">
        <f t="shared" si="4"/>
        <v>100%</v>
      </c>
      <c r="W10" s="634" t="str">
        <f t="shared" si="5"/>
        <v>Cumple</v>
      </c>
      <c r="X10" s="587" t="s">
        <v>2157</v>
      </c>
      <c r="Y10" s="1155" t="s">
        <v>2158</v>
      </c>
      <c r="Z10" s="588">
        <f t="shared" si="6"/>
        <v>1</v>
      </c>
      <c r="AA10" s="619">
        <v>1</v>
      </c>
      <c r="AB10" s="619">
        <v>0.8</v>
      </c>
      <c r="AC10" s="1156">
        <f t="shared" si="7"/>
        <v>0.93333333333333324</v>
      </c>
      <c r="AD10" s="620" t="s">
        <v>2159</v>
      </c>
      <c r="AP10" s="602"/>
      <c r="AQ10" s="609"/>
      <c r="AR10" s="606"/>
      <c r="AS10" s="606"/>
      <c r="AT10" s="606"/>
      <c r="AU10" s="606"/>
      <c r="AV10" s="606"/>
      <c r="AW10" s="606"/>
      <c r="AX10" s="603"/>
    </row>
    <row r="11" spans="1:50" ht="110.25" x14ac:dyDescent="0.25">
      <c r="A11" s="628" t="s">
        <v>344</v>
      </c>
      <c r="B11" s="628" t="s">
        <v>55</v>
      </c>
      <c r="C11" s="582" t="s">
        <v>2131</v>
      </c>
      <c r="D11" s="582" t="s">
        <v>2132</v>
      </c>
      <c r="E11" s="582" t="s">
        <v>2133</v>
      </c>
      <c r="F11" s="582" t="s">
        <v>2160</v>
      </c>
      <c r="G11" s="583" t="s">
        <v>2161</v>
      </c>
      <c r="H11" s="589">
        <v>1</v>
      </c>
      <c r="I11" s="629" t="s">
        <v>2162</v>
      </c>
      <c r="J11" s="630" t="s">
        <v>93</v>
      </c>
      <c r="K11" s="630" t="s">
        <v>63</v>
      </c>
      <c r="L11" s="630" t="s">
        <v>2163</v>
      </c>
      <c r="M11" s="584">
        <v>46010</v>
      </c>
      <c r="N11" s="584">
        <v>46203</v>
      </c>
      <c r="O11" s="631">
        <f t="shared" si="0"/>
        <v>27.571428571428573</v>
      </c>
      <c r="P11" s="585">
        <v>46050</v>
      </c>
      <c r="Q11" s="585">
        <f>P11</f>
        <v>46050</v>
      </c>
      <c r="R11" s="632">
        <f t="shared" si="1"/>
        <v>-21.857142857142858</v>
      </c>
      <c r="S11" s="633" t="str">
        <f t="shared" ca="1" si="2"/>
        <v>En tiempo</v>
      </c>
      <c r="T11" s="586">
        <v>0</v>
      </c>
      <c r="U11" s="588">
        <f t="shared" si="3"/>
        <v>0</v>
      </c>
      <c r="V11" s="588" t="str">
        <f t="shared" si="4"/>
        <v>100%</v>
      </c>
      <c r="W11" s="634" t="str">
        <f t="shared" si="5"/>
        <v>Cumple</v>
      </c>
      <c r="X11" s="587" t="s">
        <v>2164</v>
      </c>
      <c r="Y11" s="1155" t="s">
        <v>2165</v>
      </c>
      <c r="Z11" s="588">
        <f t="shared" si="6"/>
        <v>0.5</v>
      </c>
      <c r="AA11" s="619"/>
      <c r="AB11" s="619"/>
      <c r="AC11" s="1156"/>
      <c r="AD11" s="620"/>
      <c r="AP11" s="602"/>
      <c r="AQ11" s="609"/>
      <c r="AR11" s="606"/>
      <c r="AS11" s="606"/>
      <c r="AT11" s="606"/>
      <c r="AU11" s="606"/>
      <c r="AV11" s="606"/>
      <c r="AW11" s="606"/>
      <c r="AX11" s="603"/>
    </row>
    <row r="12" spans="1:50" ht="141.75" x14ac:dyDescent="0.25">
      <c r="A12" s="628" t="s">
        <v>344</v>
      </c>
      <c r="B12" s="628" t="s">
        <v>55</v>
      </c>
      <c r="C12" s="582" t="s">
        <v>2166</v>
      </c>
      <c r="D12" s="582" t="s">
        <v>2167</v>
      </c>
      <c r="E12" s="582" t="s">
        <v>2168</v>
      </c>
      <c r="F12" s="582" t="s">
        <v>2169</v>
      </c>
      <c r="G12" s="583" t="s">
        <v>2170</v>
      </c>
      <c r="H12" s="618">
        <v>1</v>
      </c>
      <c r="I12" s="629" t="s">
        <v>2136</v>
      </c>
      <c r="J12" s="630" t="s">
        <v>137</v>
      </c>
      <c r="K12" s="630" t="s">
        <v>63</v>
      </c>
      <c r="L12" s="630" t="s">
        <v>2171</v>
      </c>
      <c r="M12" s="584">
        <v>45796</v>
      </c>
      <c r="N12" s="584">
        <v>46203</v>
      </c>
      <c r="O12" s="631">
        <f t="shared" si="0"/>
        <v>58.142857142857146</v>
      </c>
      <c r="P12" s="585">
        <v>46050</v>
      </c>
      <c r="Q12" s="585">
        <f>P12</f>
        <v>46050</v>
      </c>
      <c r="R12" s="632">
        <f t="shared" si="1"/>
        <v>-21.857142857142861</v>
      </c>
      <c r="S12" s="633" t="str">
        <f t="shared" ca="1" si="2"/>
        <v>En tiempo</v>
      </c>
      <c r="T12" s="586">
        <v>0</v>
      </c>
      <c r="U12" s="588">
        <f t="shared" si="3"/>
        <v>0</v>
      </c>
      <c r="V12" s="588" t="str">
        <f t="shared" si="4"/>
        <v>100%</v>
      </c>
      <c r="W12" s="634" t="str">
        <f t="shared" si="5"/>
        <v>Cumple</v>
      </c>
      <c r="X12" s="587" t="s">
        <v>2164</v>
      </c>
      <c r="Y12" s="1155" t="s">
        <v>2165</v>
      </c>
      <c r="Z12" s="588">
        <f t="shared" si="6"/>
        <v>0.5</v>
      </c>
      <c r="AA12" s="619"/>
      <c r="AB12" s="619"/>
      <c r="AC12" s="1156"/>
      <c r="AD12" s="620"/>
      <c r="AP12" s="602" t="s">
        <v>344</v>
      </c>
      <c r="AQ12" s="609" t="s">
        <v>2039</v>
      </c>
      <c r="AR12" s="606" t="s">
        <v>93</v>
      </c>
      <c r="AS12" s="606" t="s">
        <v>2040</v>
      </c>
      <c r="AT12" s="606"/>
      <c r="AU12" s="606">
        <v>5</v>
      </c>
      <c r="AV12" s="606" t="s">
        <v>2041</v>
      </c>
      <c r="AW12" s="603"/>
      <c r="AX12" s="603"/>
    </row>
    <row r="13" spans="1:50" ht="141.75" x14ac:dyDescent="0.25">
      <c r="A13" s="628" t="s">
        <v>344</v>
      </c>
      <c r="B13" s="628" t="s">
        <v>55</v>
      </c>
      <c r="C13" s="582" t="s">
        <v>2166</v>
      </c>
      <c r="D13" s="582" t="s">
        <v>2167</v>
      </c>
      <c r="E13" s="582" t="s">
        <v>2168</v>
      </c>
      <c r="F13" s="582" t="s">
        <v>2172</v>
      </c>
      <c r="G13" s="583" t="s">
        <v>2173</v>
      </c>
      <c r="H13" s="618">
        <v>1</v>
      </c>
      <c r="I13" s="629" t="s">
        <v>2136</v>
      </c>
      <c r="J13" s="630" t="s">
        <v>62</v>
      </c>
      <c r="K13" s="630" t="s">
        <v>63</v>
      </c>
      <c r="L13" s="630" t="s">
        <v>2174</v>
      </c>
      <c r="M13" s="584">
        <v>45796</v>
      </c>
      <c r="N13" s="584">
        <v>46203</v>
      </c>
      <c r="O13" s="631">
        <f t="shared" si="0"/>
        <v>58.142857142857146</v>
      </c>
      <c r="P13" s="585">
        <v>46050</v>
      </c>
      <c r="Q13" s="585">
        <f>P13</f>
        <v>46050</v>
      </c>
      <c r="R13" s="632">
        <f t="shared" si="1"/>
        <v>-21.857142857142861</v>
      </c>
      <c r="S13" s="633" t="str">
        <f t="shared" ca="1" si="2"/>
        <v>En tiempo</v>
      </c>
      <c r="T13" s="586">
        <v>0</v>
      </c>
      <c r="U13" s="588">
        <f t="shared" si="3"/>
        <v>0</v>
      </c>
      <c r="V13" s="588" t="str">
        <f t="shared" si="4"/>
        <v>100%</v>
      </c>
      <c r="W13" s="634" t="str">
        <f t="shared" si="5"/>
        <v>Cumple</v>
      </c>
      <c r="X13" s="587" t="s">
        <v>2164</v>
      </c>
      <c r="Y13" s="1155" t="s">
        <v>2165</v>
      </c>
      <c r="Z13" s="588">
        <f t="shared" si="6"/>
        <v>0.5</v>
      </c>
      <c r="AA13" s="619"/>
      <c r="AB13" s="619"/>
      <c r="AC13" s="1156"/>
      <c r="AD13" s="620"/>
      <c r="AP13" s="602"/>
      <c r="AQ13" s="609"/>
      <c r="AR13" s="606"/>
      <c r="AS13" s="606"/>
      <c r="AT13" s="606"/>
      <c r="AU13" s="606"/>
      <c r="AV13" s="606"/>
      <c r="AW13" s="603"/>
      <c r="AX13" s="603"/>
    </row>
    <row r="14" spans="1:50" ht="110.25" x14ac:dyDescent="0.25">
      <c r="A14" s="628" t="s">
        <v>344</v>
      </c>
      <c r="B14" s="628" t="s">
        <v>55</v>
      </c>
      <c r="C14" s="582" t="s">
        <v>2175</v>
      </c>
      <c r="D14" s="582" t="s">
        <v>2176</v>
      </c>
      <c r="E14" s="582" t="s">
        <v>2177</v>
      </c>
      <c r="F14" s="582" t="s">
        <v>2178</v>
      </c>
      <c r="G14" s="583" t="s">
        <v>2179</v>
      </c>
      <c r="H14" s="590">
        <v>1</v>
      </c>
      <c r="I14" s="629" t="s">
        <v>2180</v>
      </c>
      <c r="J14" s="630" t="s">
        <v>93</v>
      </c>
      <c r="K14" s="630" t="s">
        <v>63</v>
      </c>
      <c r="L14" s="630" t="s">
        <v>2181</v>
      </c>
      <c r="M14" s="584">
        <v>45796</v>
      </c>
      <c r="N14" s="584">
        <v>46203</v>
      </c>
      <c r="O14" s="631">
        <f t="shared" si="0"/>
        <v>58.142857142857146</v>
      </c>
      <c r="P14" s="585">
        <v>46050</v>
      </c>
      <c r="Q14" s="585">
        <f>P14</f>
        <v>46050</v>
      </c>
      <c r="R14" s="632">
        <f t="shared" si="1"/>
        <v>-21.857142857142861</v>
      </c>
      <c r="S14" s="633" t="str">
        <f t="shared" ca="1" si="2"/>
        <v>En tiempo</v>
      </c>
      <c r="T14" s="586">
        <v>0</v>
      </c>
      <c r="U14" s="588">
        <f t="shared" si="3"/>
        <v>0</v>
      </c>
      <c r="V14" s="588" t="str">
        <f t="shared" si="4"/>
        <v>100%</v>
      </c>
      <c r="W14" s="634" t="str">
        <f t="shared" si="5"/>
        <v>Cumple</v>
      </c>
      <c r="X14" s="587" t="s">
        <v>2164</v>
      </c>
      <c r="Y14" s="1155" t="s">
        <v>2165</v>
      </c>
      <c r="Z14" s="588">
        <f t="shared" si="6"/>
        <v>0.5</v>
      </c>
      <c r="AA14" s="619"/>
      <c r="AB14" s="619"/>
      <c r="AC14" s="1156"/>
      <c r="AD14" s="620"/>
      <c r="AP14" s="602" t="s">
        <v>1962</v>
      </c>
      <c r="AQ14" s="609" t="s">
        <v>1963</v>
      </c>
      <c r="AR14" s="606" t="s">
        <v>62</v>
      </c>
      <c r="AS14" s="606" t="s">
        <v>463</v>
      </c>
      <c r="AT14" s="606"/>
      <c r="AU14" s="606" t="s">
        <v>1964</v>
      </c>
      <c r="AV14" s="603"/>
      <c r="AW14" s="603"/>
      <c r="AX14" s="603"/>
    </row>
    <row r="15" spans="1:50" ht="110.25" x14ac:dyDescent="0.25">
      <c r="A15" s="628" t="s">
        <v>344</v>
      </c>
      <c r="B15" s="628" t="s">
        <v>55</v>
      </c>
      <c r="C15" s="582" t="s">
        <v>2175</v>
      </c>
      <c r="D15" s="582" t="s">
        <v>2176</v>
      </c>
      <c r="E15" s="582" t="s">
        <v>2177</v>
      </c>
      <c r="F15" s="582" t="s">
        <v>2182</v>
      </c>
      <c r="G15" s="583" t="s">
        <v>2183</v>
      </c>
      <c r="H15" s="590">
        <v>1</v>
      </c>
      <c r="I15" s="629" t="s">
        <v>2136</v>
      </c>
      <c r="J15" s="630" t="s">
        <v>93</v>
      </c>
      <c r="K15" s="630" t="s">
        <v>63</v>
      </c>
      <c r="L15" s="630" t="s">
        <v>2184</v>
      </c>
      <c r="M15" s="584">
        <v>45796</v>
      </c>
      <c r="N15" s="584">
        <v>46203</v>
      </c>
      <c r="O15" s="631">
        <f t="shared" si="0"/>
        <v>58.142857142857146</v>
      </c>
      <c r="P15" s="585">
        <v>46050</v>
      </c>
      <c r="Q15" s="585">
        <f>P15</f>
        <v>46050</v>
      </c>
      <c r="R15" s="632">
        <f t="shared" si="1"/>
        <v>-21.857142857142861</v>
      </c>
      <c r="S15" s="633" t="str">
        <f t="shared" ca="1" si="2"/>
        <v>En tiempo</v>
      </c>
      <c r="T15" s="586">
        <v>0</v>
      </c>
      <c r="U15" s="588">
        <f t="shared" si="3"/>
        <v>0</v>
      </c>
      <c r="V15" s="588" t="str">
        <f t="shared" si="4"/>
        <v>100%</v>
      </c>
      <c r="W15" s="634" t="str">
        <f t="shared" si="5"/>
        <v>Cumple</v>
      </c>
      <c r="X15" s="587" t="s">
        <v>2164</v>
      </c>
      <c r="Y15" s="1155" t="s">
        <v>2165</v>
      </c>
      <c r="Z15" s="588">
        <f t="shared" si="6"/>
        <v>0.5</v>
      </c>
      <c r="AA15" s="619"/>
      <c r="AB15" s="619"/>
      <c r="AC15" s="1156"/>
      <c r="AD15" s="620"/>
      <c r="AP15" s="602"/>
      <c r="AQ15" s="609"/>
      <c r="AR15" s="606"/>
      <c r="AS15" s="606"/>
      <c r="AT15" s="606"/>
      <c r="AU15" s="606"/>
      <c r="AV15" s="603"/>
      <c r="AW15" s="603"/>
      <c r="AX15" s="603"/>
    </row>
    <row r="16" spans="1:50" ht="157.5" x14ac:dyDescent="0.25">
      <c r="A16" s="628" t="s">
        <v>344</v>
      </c>
      <c r="B16" s="628" t="s">
        <v>55</v>
      </c>
      <c r="C16" s="582" t="s">
        <v>2185</v>
      </c>
      <c r="D16" s="582" t="s">
        <v>2186</v>
      </c>
      <c r="E16" s="582" t="s">
        <v>2187</v>
      </c>
      <c r="F16" s="582" t="s">
        <v>2188</v>
      </c>
      <c r="G16" s="583" t="s">
        <v>1593</v>
      </c>
      <c r="H16" s="583">
        <v>1</v>
      </c>
      <c r="I16" s="629" t="s">
        <v>2189</v>
      </c>
      <c r="J16" s="630" t="s">
        <v>93</v>
      </c>
      <c r="K16" s="630" t="s">
        <v>63</v>
      </c>
      <c r="L16" s="630" t="s">
        <v>2190</v>
      </c>
      <c r="M16" s="584">
        <v>45817</v>
      </c>
      <c r="N16" s="584">
        <v>46203</v>
      </c>
      <c r="O16" s="631">
        <f t="shared" si="0"/>
        <v>55.142857142857146</v>
      </c>
      <c r="P16" s="585">
        <v>46050</v>
      </c>
      <c r="Q16" s="585">
        <v>46050</v>
      </c>
      <c r="R16" s="632">
        <f t="shared" si="1"/>
        <v>-21.857142857142861</v>
      </c>
      <c r="S16" s="633" t="str">
        <f t="shared" ca="1" si="2"/>
        <v>En tiempo</v>
      </c>
      <c r="T16" s="586">
        <v>1</v>
      </c>
      <c r="U16" s="588">
        <f t="shared" si="3"/>
        <v>1</v>
      </c>
      <c r="V16" s="588" t="str">
        <f t="shared" si="4"/>
        <v>100%</v>
      </c>
      <c r="W16" s="634" t="str">
        <f t="shared" si="5"/>
        <v>Cumple</v>
      </c>
      <c r="X16" s="587" t="s">
        <v>2191</v>
      </c>
      <c r="Y16" s="1155" t="s">
        <v>2192</v>
      </c>
      <c r="Z16" s="588">
        <f t="shared" si="6"/>
        <v>1</v>
      </c>
      <c r="AA16" s="619">
        <v>1</v>
      </c>
      <c r="AB16" s="619">
        <v>0.7</v>
      </c>
      <c r="AC16" s="1156">
        <f t="shared" si="7"/>
        <v>0.9</v>
      </c>
      <c r="AD16" s="620" t="s">
        <v>2193</v>
      </c>
      <c r="AP16" s="602"/>
      <c r="AQ16" s="609"/>
      <c r="AR16" s="606"/>
      <c r="AS16" s="606"/>
      <c r="AT16" s="606"/>
      <c r="AU16" s="606"/>
      <c r="AV16" s="603"/>
      <c r="AW16" s="603"/>
      <c r="AX16" s="603"/>
    </row>
    <row r="17" spans="1:394" ht="126" x14ac:dyDescent="0.25">
      <c r="A17" s="628" t="s">
        <v>344</v>
      </c>
      <c r="B17" s="628" t="s">
        <v>55</v>
      </c>
      <c r="C17" s="582" t="s">
        <v>2185</v>
      </c>
      <c r="D17" s="582" t="s">
        <v>2186</v>
      </c>
      <c r="E17" s="582" t="s">
        <v>2194</v>
      </c>
      <c r="F17" s="582" t="s">
        <v>2195</v>
      </c>
      <c r="G17" s="583" t="s">
        <v>2196</v>
      </c>
      <c r="H17" s="583">
        <v>1</v>
      </c>
      <c r="I17" s="629" t="s">
        <v>2136</v>
      </c>
      <c r="J17" s="630" t="s">
        <v>93</v>
      </c>
      <c r="K17" s="630" t="s">
        <v>63</v>
      </c>
      <c r="L17" s="630" t="s">
        <v>2197</v>
      </c>
      <c r="M17" s="584">
        <v>45817</v>
      </c>
      <c r="N17" s="584">
        <v>46203</v>
      </c>
      <c r="O17" s="631">
        <f t="shared" si="0"/>
        <v>55.142857142857146</v>
      </c>
      <c r="P17" s="585">
        <v>46050</v>
      </c>
      <c r="Q17" s="585">
        <f>P17</f>
        <v>46050</v>
      </c>
      <c r="R17" s="632">
        <f t="shared" si="1"/>
        <v>-21.857142857142861</v>
      </c>
      <c r="S17" s="633" t="str">
        <f t="shared" ca="1" si="2"/>
        <v>En tiempo</v>
      </c>
      <c r="T17" s="586">
        <v>0</v>
      </c>
      <c r="U17" s="588">
        <f t="shared" si="3"/>
        <v>0</v>
      </c>
      <c r="V17" s="588" t="str">
        <f t="shared" si="4"/>
        <v>100%</v>
      </c>
      <c r="W17" s="634" t="str">
        <f t="shared" si="5"/>
        <v>Cumple</v>
      </c>
      <c r="X17" s="587" t="s">
        <v>2164</v>
      </c>
      <c r="Y17" s="1155" t="s">
        <v>2165</v>
      </c>
      <c r="Z17" s="588">
        <f t="shared" si="6"/>
        <v>0.5</v>
      </c>
      <c r="AA17" s="619"/>
      <c r="AB17" s="619"/>
      <c r="AC17" s="1156"/>
      <c r="AD17" s="620"/>
      <c r="AP17" s="602"/>
      <c r="AQ17" s="609"/>
      <c r="AR17" s="606"/>
      <c r="AS17" s="606"/>
      <c r="AT17" s="606"/>
      <c r="AU17" s="606"/>
      <c r="AV17" s="603"/>
      <c r="AW17" s="603"/>
      <c r="AX17" s="603"/>
    </row>
    <row r="18" spans="1:394" ht="141.75" x14ac:dyDescent="0.25">
      <c r="A18" s="628" t="s">
        <v>344</v>
      </c>
      <c r="B18" s="628" t="s">
        <v>55</v>
      </c>
      <c r="C18" s="582" t="s">
        <v>2185</v>
      </c>
      <c r="D18" s="582" t="s">
        <v>2198</v>
      </c>
      <c r="E18" s="582" t="s">
        <v>2199</v>
      </c>
      <c r="F18" s="582" t="s">
        <v>2200</v>
      </c>
      <c r="G18" s="583" t="s">
        <v>2201</v>
      </c>
      <c r="H18" s="590">
        <v>1</v>
      </c>
      <c r="I18" s="629" t="s">
        <v>2136</v>
      </c>
      <c r="J18" s="630" t="s">
        <v>157</v>
      </c>
      <c r="K18" s="630" t="s">
        <v>63</v>
      </c>
      <c r="L18" s="630" t="s">
        <v>2202</v>
      </c>
      <c r="M18" s="584">
        <v>45869</v>
      </c>
      <c r="N18" s="584">
        <v>46203</v>
      </c>
      <c r="O18" s="631">
        <f t="shared" si="0"/>
        <v>47.714285714285715</v>
      </c>
      <c r="P18" s="585">
        <v>46050</v>
      </c>
      <c r="Q18" s="585">
        <f>P18</f>
        <v>46050</v>
      </c>
      <c r="R18" s="632">
        <f t="shared" si="1"/>
        <v>-21.857142857142858</v>
      </c>
      <c r="S18" s="633" t="str">
        <f t="shared" ca="1" si="2"/>
        <v>En tiempo</v>
      </c>
      <c r="T18" s="586">
        <v>0</v>
      </c>
      <c r="U18" s="588">
        <f t="shared" si="3"/>
        <v>0</v>
      </c>
      <c r="V18" s="588" t="str">
        <f t="shared" si="4"/>
        <v>100%</v>
      </c>
      <c r="W18" s="634" t="str">
        <f t="shared" si="5"/>
        <v>Cumple</v>
      </c>
      <c r="X18" s="587" t="s">
        <v>2164</v>
      </c>
      <c r="Y18" s="1155" t="s">
        <v>2165</v>
      </c>
      <c r="Z18" s="588">
        <f t="shared" si="6"/>
        <v>0.5</v>
      </c>
      <c r="AA18" s="619"/>
      <c r="AB18" s="619"/>
      <c r="AC18" s="1156"/>
      <c r="AD18" s="620"/>
      <c r="AP18" s="602"/>
      <c r="AQ18" s="609" t="s">
        <v>1969</v>
      </c>
      <c r="AR18" s="606"/>
      <c r="AS18" s="606"/>
      <c r="AT18" s="606"/>
      <c r="AU18" s="606">
        <v>9</v>
      </c>
      <c r="AV18" s="603"/>
      <c r="AW18" s="603"/>
      <c r="AX18" s="603"/>
    </row>
    <row r="19" spans="1:394" ht="18.75" thickBot="1" x14ac:dyDescent="0.3">
      <c r="A19" s="621"/>
      <c r="B19" s="621"/>
      <c r="C19" s="621"/>
      <c r="D19" s="621"/>
      <c r="E19" s="621"/>
      <c r="F19" s="621"/>
      <c r="G19" s="622" t="s">
        <v>80</v>
      </c>
      <c r="H19" s="623">
        <f>SUM(H7:H18)</f>
        <v>12</v>
      </c>
      <c r="R19" s="591" t="s">
        <v>81</v>
      </c>
      <c r="S19" s="592"/>
      <c r="T19" s="624">
        <f>SUM(T7:T18)</f>
        <v>5</v>
      </c>
      <c r="U19" s="593">
        <f>AVERAGE(U7:U18)</f>
        <v>0.41666666666666669</v>
      </c>
      <c r="V19" s="627"/>
      <c r="W19" s="594">
        <f>(COUNTIF(W7:W18,"Cumple")*100%)/COUNTA(W7:W18)</f>
        <v>1</v>
      </c>
      <c r="X19" s="621"/>
      <c r="Y19" s="621"/>
      <c r="Z19" s="621"/>
      <c r="AA19" s="591" t="s">
        <v>81</v>
      </c>
      <c r="AB19" s="592"/>
      <c r="AC19" s="593">
        <f>AVERAGE(AC7:AC18)</f>
        <v>0.94000000000000006</v>
      </c>
      <c r="AD19" s="621"/>
      <c r="AE19" s="621"/>
      <c r="AF19" s="621"/>
      <c r="AG19" s="621"/>
      <c r="AH19" s="621"/>
      <c r="AI19" s="621"/>
      <c r="AJ19" s="621"/>
      <c r="AK19" s="621"/>
      <c r="AL19" s="621"/>
      <c r="AM19" s="621"/>
      <c r="AN19" s="621"/>
      <c r="AO19" s="621"/>
      <c r="AP19" s="602"/>
      <c r="AQ19" s="601"/>
      <c r="AR19" s="606"/>
      <c r="AS19" s="606"/>
      <c r="AT19" s="606"/>
      <c r="AU19" s="606">
        <v>11</v>
      </c>
      <c r="AV19" s="603"/>
      <c r="AW19" s="603"/>
      <c r="AX19" s="603"/>
      <c r="AY19" s="621"/>
      <c r="AZ19" s="621"/>
      <c r="BA19" s="621"/>
      <c r="BB19" s="621"/>
      <c r="BC19" s="621"/>
      <c r="BD19" s="621"/>
      <c r="BE19" s="621"/>
      <c r="BF19" s="621"/>
      <c r="BG19" s="621"/>
      <c r="BH19" s="621"/>
      <c r="BI19" s="621"/>
      <c r="BJ19" s="621"/>
      <c r="BK19" s="621"/>
      <c r="BL19" s="621"/>
      <c r="BM19" s="621"/>
      <c r="BN19" s="621"/>
      <c r="BO19" s="621"/>
      <c r="BP19" s="621"/>
      <c r="BQ19" s="621"/>
      <c r="BR19" s="621"/>
      <c r="BS19" s="621"/>
      <c r="BT19" s="621"/>
      <c r="BU19" s="621"/>
      <c r="BV19" s="621"/>
      <c r="BW19" s="621"/>
      <c r="BX19" s="621"/>
      <c r="BY19" s="621"/>
      <c r="BZ19" s="621"/>
      <c r="CA19" s="621"/>
      <c r="CB19" s="621"/>
      <c r="CC19" s="621"/>
      <c r="CD19" s="621"/>
      <c r="CE19" s="621"/>
      <c r="CF19" s="621"/>
      <c r="CG19" s="621"/>
      <c r="CH19" s="621"/>
      <c r="CI19" s="621"/>
      <c r="CJ19" s="621"/>
      <c r="CK19" s="621"/>
      <c r="CL19" s="621"/>
      <c r="CM19" s="621"/>
      <c r="CN19" s="621"/>
      <c r="CO19" s="621"/>
      <c r="CP19" s="621"/>
      <c r="CQ19" s="621"/>
      <c r="CR19" s="621"/>
      <c r="CS19" s="621"/>
      <c r="CT19" s="621"/>
      <c r="CU19" s="621"/>
      <c r="CV19" s="621"/>
    </row>
    <row r="20" spans="1:394" s="596" customFormat="1" x14ac:dyDescent="0.25">
      <c r="A20" s="625"/>
      <c r="B20" s="625"/>
      <c r="C20" s="625"/>
      <c r="D20" s="625"/>
      <c r="E20" s="625"/>
      <c r="F20" s="625"/>
      <c r="G20" s="625"/>
      <c r="H20" s="621"/>
      <c r="I20" s="621"/>
      <c r="J20" s="621"/>
      <c r="K20" s="621"/>
      <c r="L20" s="621"/>
      <c r="M20" s="621"/>
      <c r="N20" s="621"/>
      <c r="U20" s="626"/>
      <c r="AP20" s="602"/>
      <c r="AQ20" s="601"/>
      <c r="AR20" s="606"/>
      <c r="AS20" s="606"/>
      <c r="AT20" s="606"/>
      <c r="AU20" s="606" t="s">
        <v>1990</v>
      </c>
      <c r="AV20" s="603"/>
      <c r="AW20" s="603"/>
      <c r="AX20" s="603"/>
      <c r="CW20" s="621"/>
      <c r="CX20" s="621"/>
      <c r="CY20" s="621"/>
      <c r="CZ20" s="621"/>
      <c r="DA20" s="621"/>
      <c r="DB20" s="621"/>
      <c r="DC20" s="621"/>
      <c r="DD20" s="621"/>
      <c r="DE20" s="621"/>
      <c r="DF20" s="621"/>
      <c r="DG20" s="621"/>
      <c r="DH20" s="621"/>
      <c r="DI20" s="621"/>
      <c r="DJ20" s="621"/>
      <c r="DK20" s="621"/>
      <c r="DL20" s="621"/>
      <c r="DM20" s="621"/>
      <c r="DN20" s="621"/>
      <c r="DO20" s="621"/>
      <c r="DP20" s="621"/>
      <c r="DQ20" s="621"/>
      <c r="DR20" s="621"/>
      <c r="DS20" s="621"/>
      <c r="DT20" s="621"/>
      <c r="DU20" s="621"/>
      <c r="DV20" s="621"/>
      <c r="DW20" s="621"/>
      <c r="DX20" s="621"/>
      <c r="DY20" s="621"/>
      <c r="DZ20" s="621"/>
      <c r="EA20" s="621"/>
      <c r="EB20" s="621"/>
      <c r="EC20" s="621"/>
      <c r="ED20" s="621"/>
      <c r="EE20" s="621"/>
      <c r="EF20" s="621"/>
      <c r="EG20" s="621"/>
      <c r="EH20" s="621"/>
      <c r="EI20" s="621"/>
      <c r="EJ20" s="621"/>
      <c r="EK20" s="621"/>
      <c r="EL20" s="621"/>
      <c r="EM20" s="621"/>
      <c r="EN20" s="621"/>
      <c r="EO20" s="621"/>
      <c r="EP20" s="621"/>
      <c r="EQ20" s="621"/>
      <c r="ER20" s="621"/>
      <c r="ES20" s="621"/>
      <c r="ET20" s="621"/>
      <c r="EU20" s="621"/>
      <c r="EV20" s="621"/>
      <c r="EW20" s="621"/>
      <c r="EX20" s="621"/>
      <c r="EY20" s="621"/>
      <c r="EZ20" s="621"/>
      <c r="FA20" s="621"/>
      <c r="FB20" s="621"/>
      <c r="FC20" s="621"/>
      <c r="FD20" s="621"/>
      <c r="FE20" s="621"/>
      <c r="FF20" s="621"/>
      <c r="FG20" s="621"/>
      <c r="FH20" s="621"/>
      <c r="FI20" s="621"/>
      <c r="FJ20" s="621"/>
      <c r="FK20" s="621"/>
      <c r="FL20" s="621"/>
      <c r="FM20" s="621"/>
      <c r="FN20" s="621"/>
      <c r="FO20" s="621"/>
      <c r="FP20" s="621"/>
      <c r="FQ20" s="621"/>
      <c r="FR20" s="621"/>
      <c r="FS20" s="621"/>
      <c r="FT20" s="621"/>
      <c r="FU20" s="621"/>
      <c r="FV20" s="621"/>
      <c r="FW20" s="621"/>
      <c r="FX20" s="621"/>
      <c r="FY20" s="621"/>
      <c r="FZ20" s="621"/>
      <c r="GA20" s="621"/>
      <c r="GB20" s="621"/>
      <c r="GC20" s="621"/>
      <c r="GD20" s="621"/>
      <c r="GE20" s="621"/>
      <c r="GF20" s="621"/>
      <c r="GG20" s="621"/>
      <c r="GH20" s="621"/>
      <c r="GI20" s="621"/>
      <c r="GJ20" s="621"/>
      <c r="GK20" s="621"/>
      <c r="GL20" s="621"/>
      <c r="GM20" s="621"/>
      <c r="GN20" s="621"/>
      <c r="GO20" s="621"/>
      <c r="GP20" s="621"/>
      <c r="GQ20" s="621"/>
      <c r="GR20" s="621"/>
      <c r="GS20" s="621"/>
      <c r="GT20" s="621"/>
      <c r="GU20" s="621"/>
      <c r="GV20" s="621"/>
      <c r="GW20" s="621"/>
      <c r="GX20" s="621"/>
      <c r="GY20" s="621"/>
      <c r="GZ20" s="621"/>
      <c r="HA20" s="621"/>
      <c r="HB20" s="621"/>
      <c r="HC20" s="621"/>
      <c r="HD20" s="621"/>
      <c r="HE20" s="621"/>
      <c r="HF20" s="621"/>
      <c r="HG20" s="621"/>
      <c r="HH20" s="621"/>
      <c r="HI20" s="621"/>
      <c r="HJ20" s="621"/>
      <c r="HK20" s="621"/>
      <c r="HL20" s="621"/>
      <c r="HM20" s="621"/>
      <c r="HN20" s="621"/>
      <c r="HO20" s="621"/>
      <c r="HP20" s="621"/>
      <c r="HQ20" s="621"/>
      <c r="HR20" s="621"/>
      <c r="HS20" s="621"/>
      <c r="HT20" s="621"/>
      <c r="HU20" s="621"/>
      <c r="HV20" s="621"/>
      <c r="HW20" s="621"/>
      <c r="HX20" s="621"/>
      <c r="HY20" s="621"/>
      <c r="HZ20" s="621"/>
      <c r="IA20" s="621"/>
      <c r="IB20" s="621"/>
      <c r="IC20" s="621"/>
      <c r="ID20" s="621"/>
      <c r="IE20" s="621"/>
      <c r="IF20" s="621"/>
      <c r="IG20" s="621"/>
      <c r="IH20" s="621"/>
      <c r="II20" s="621"/>
      <c r="IJ20" s="621"/>
      <c r="IK20" s="621"/>
      <c r="IL20" s="621"/>
      <c r="IM20" s="621"/>
      <c r="IN20" s="621"/>
      <c r="IO20" s="621"/>
      <c r="IP20" s="621"/>
      <c r="IQ20" s="621"/>
      <c r="IR20" s="621"/>
      <c r="IS20" s="621"/>
      <c r="IT20" s="621"/>
      <c r="IU20" s="621"/>
      <c r="IV20" s="621"/>
      <c r="IW20" s="621"/>
      <c r="IX20" s="621"/>
      <c r="IY20" s="621"/>
      <c r="IZ20" s="621"/>
      <c r="JA20" s="621"/>
      <c r="JB20" s="621"/>
      <c r="JC20" s="621"/>
      <c r="JD20" s="621"/>
      <c r="JE20" s="621"/>
      <c r="JF20" s="621"/>
      <c r="JG20" s="621"/>
      <c r="JH20" s="621"/>
      <c r="JI20" s="621"/>
      <c r="JJ20" s="621"/>
      <c r="JK20" s="621"/>
      <c r="JL20" s="621"/>
      <c r="JM20" s="621"/>
      <c r="JN20" s="621"/>
      <c r="JO20" s="621"/>
      <c r="JP20" s="621"/>
      <c r="JQ20" s="621"/>
      <c r="JR20" s="621"/>
      <c r="JS20" s="621"/>
      <c r="JT20" s="621"/>
      <c r="JU20" s="621"/>
      <c r="JV20" s="621"/>
      <c r="JW20" s="621"/>
      <c r="JX20" s="621"/>
      <c r="JY20" s="621"/>
      <c r="JZ20" s="621"/>
      <c r="KA20" s="621"/>
      <c r="KB20" s="621"/>
      <c r="KC20" s="621"/>
      <c r="KD20" s="621"/>
      <c r="KE20" s="621"/>
      <c r="KF20" s="621"/>
      <c r="KG20" s="621"/>
      <c r="KH20" s="621"/>
      <c r="KI20" s="621"/>
      <c r="KJ20" s="621"/>
      <c r="KK20" s="621"/>
      <c r="KL20" s="621"/>
      <c r="KM20" s="621"/>
      <c r="KN20" s="621"/>
      <c r="KO20" s="621"/>
      <c r="KP20" s="621"/>
      <c r="KQ20" s="621"/>
      <c r="KR20" s="621"/>
      <c r="KS20" s="621"/>
      <c r="KT20" s="621"/>
      <c r="KU20" s="621"/>
      <c r="KV20" s="621"/>
      <c r="KW20" s="621"/>
      <c r="KX20" s="621"/>
      <c r="KY20" s="621"/>
      <c r="KZ20" s="621"/>
      <c r="LA20" s="621"/>
      <c r="LB20" s="621"/>
      <c r="LC20" s="621"/>
      <c r="LD20" s="621"/>
      <c r="LE20" s="621"/>
      <c r="LF20" s="621"/>
      <c r="LG20" s="621"/>
      <c r="LH20" s="621"/>
      <c r="LI20" s="621"/>
      <c r="LJ20" s="621"/>
      <c r="LK20" s="621"/>
      <c r="LL20" s="621"/>
      <c r="LM20" s="621"/>
      <c r="LN20" s="621"/>
      <c r="LO20" s="621"/>
      <c r="LP20" s="621"/>
      <c r="LQ20" s="621"/>
      <c r="LR20" s="621"/>
      <c r="LS20" s="621"/>
      <c r="LT20" s="621"/>
      <c r="LU20" s="621"/>
      <c r="LV20" s="621"/>
      <c r="LW20" s="621"/>
      <c r="LX20" s="621"/>
      <c r="LY20" s="621"/>
      <c r="LZ20" s="621"/>
      <c r="MA20" s="621"/>
      <c r="MB20" s="621"/>
      <c r="MC20" s="621"/>
      <c r="MD20" s="621"/>
      <c r="ME20" s="621"/>
      <c r="MF20" s="621"/>
      <c r="MG20" s="621"/>
      <c r="MH20" s="621"/>
      <c r="MI20" s="621"/>
      <c r="MJ20" s="621"/>
      <c r="MK20" s="621"/>
      <c r="ML20" s="621"/>
      <c r="MM20" s="621"/>
      <c r="MN20" s="621"/>
      <c r="MO20" s="621"/>
      <c r="MP20" s="621"/>
      <c r="MQ20" s="621"/>
      <c r="MR20" s="621"/>
      <c r="MS20" s="621"/>
      <c r="MT20" s="621"/>
      <c r="MU20" s="621"/>
      <c r="MV20" s="621"/>
      <c r="MW20" s="621"/>
      <c r="MX20" s="621"/>
      <c r="MY20" s="621"/>
      <c r="MZ20" s="621"/>
      <c r="NA20" s="621"/>
      <c r="NB20" s="621"/>
      <c r="NC20" s="621"/>
      <c r="ND20" s="621"/>
      <c r="NE20" s="621"/>
      <c r="NF20" s="621"/>
      <c r="NG20" s="621"/>
      <c r="NH20" s="621"/>
      <c r="NI20" s="621"/>
      <c r="NJ20" s="621"/>
      <c r="NK20" s="621"/>
      <c r="NL20" s="621"/>
      <c r="NM20" s="621"/>
      <c r="NN20" s="621"/>
      <c r="NO20" s="621"/>
      <c r="NP20" s="621"/>
      <c r="NQ20" s="621"/>
      <c r="NR20" s="621"/>
      <c r="NS20" s="621"/>
      <c r="NT20" s="621"/>
      <c r="NU20" s="621"/>
      <c r="NV20" s="621"/>
      <c r="NW20" s="621"/>
      <c r="NX20" s="621"/>
      <c r="NY20" s="621"/>
      <c r="NZ20" s="621"/>
      <c r="OA20" s="621"/>
      <c r="OB20" s="621"/>
      <c r="OC20" s="621"/>
      <c r="OD20" s="621"/>
    </row>
    <row r="21" spans="1:394" s="596" customFormat="1" x14ac:dyDescent="0.25">
      <c r="A21" s="625"/>
      <c r="B21" s="625"/>
      <c r="C21" s="625"/>
      <c r="D21" s="625"/>
      <c r="E21" s="625"/>
      <c r="F21" s="625"/>
      <c r="G21" s="625"/>
      <c r="H21" s="621"/>
      <c r="I21" s="621"/>
      <c r="J21" s="621"/>
      <c r="K21" s="621"/>
      <c r="L21" s="621"/>
      <c r="M21" s="621"/>
      <c r="N21" s="621"/>
      <c r="U21" s="595"/>
      <c r="AP21" s="603"/>
      <c r="AQ21" s="601"/>
      <c r="AR21" s="603"/>
      <c r="AS21" s="603"/>
      <c r="AT21" s="603"/>
      <c r="AU21" s="603"/>
      <c r="AV21" s="603"/>
      <c r="AW21" s="603"/>
      <c r="AX21" s="603"/>
      <c r="CW21" s="621"/>
      <c r="CX21" s="621"/>
      <c r="CY21" s="621"/>
      <c r="CZ21" s="621"/>
      <c r="DA21" s="621"/>
      <c r="DB21" s="621"/>
      <c r="DC21" s="621"/>
      <c r="DD21" s="621"/>
      <c r="DE21" s="621"/>
      <c r="DF21" s="621"/>
      <c r="DG21" s="621"/>
      <c r="DH21" s="621"/>
      <c r="DI21" s="621"/>
      <c r="DJ21" s="621"/>
      <c r="DK21" s="621"/>
      <c r="DL21" s="621"/>
      <c r="DM21" s="621"/>
      <c r="DN21" s="621"/>
      <c r="DO21" s="621"/>
      <c r="DP21" s="621"/>
      <c r="DQ21" s="621"/>
      <c r="DR21" s="621"/>
      <c r="DS21" s="621"/>
      <c r="DT21" s="621"/>
      <c r="DU21" s="621"/>
      <c r="DV21" s="621"/>
      <c r="DW21" s="621"/>
      <c r="DX21" s="621"/>
      <c r="DY21" s="621"/>
      <c r="DZ21" s="621"/>
      <c r="EA21" s="621"/>
      <c r="EB21" s="621"/>
      <c r="EC21" s="621"/>
      <c r="ED21" s="621"/>
      <c r="EE21" s="621"/>
      <c r="EF21" s="621"/>
      <c r="EG21" s="621"/>
      <c r="EH21" s="621"/>
      <c r="EI21" s="621"/>
      <c r="EJ21" s="621"/>
      <c r="EK21" s="621"/>
      <c r="EL21" s="621"/>
      <c r="EM21" s="621"/>
      <c r="EN21" s="621"/>
      <c r="EO21" s="621"/>
      <c r="EP21" s="621"/>
      <c r="EQ21" s="621"/>
      <c r="ER21" s="621"/>
      <c r="ES21" s="621"/>
      <c r="ET21" s="621"/>
      <c r="EU21" s="621"/>
      <c r="EV21" s="621"/>
      <c r="EW21" s="621"/>
      <c r="EX21" s="621"/>
      <c r="EY21" s="621"/>
      <c r="EZ21" s="621"/>
      <c r="FA21" s="621"/>
      <c r="FB21" s="621"/>
      <c r="FC21" s="621"/>
      <c r="FD21" s="621"/>
      <c r="FE21" s="621"/>
      <c r="FF21" s="621"/>
      <c r="FG21" s="621"/>
      <c r="FH21" s="621"/>
      <c r="FI21" s="621"/>
      <c r="FJ21" s="621"/>
      <c r="FK21" s="621"/>
      <c r="FL21" s="621"/>
      <c r="FM21" s="621"/>
      <c r="FN21" s="621"/>
      <c r="FO21" s="621"/>
      <c r="FP21" s="621"/>
      <c r="FQ21" s="621"/>
      <c r="FR21" s="621"/>
      <c r="FS21" s="621"/>
      <c r="FT21" s="621"/>
      <c r="FU21" s="621"/>
      <c r="FV21" s="621"/>
      <c r="FW21" s="621"/>
      <c r="FX21" s="621"/>
      <c r="FY21" s="621"/>
      <c r="FZ21" s="621"/>
      <c r="GA21" s="621"/>
      <c r="GB21" s="621"/>
      <c r="GC21" s="621"/>
      <c r="GD21" s="621"/>
      <c r="GE21" s="621"/>
      <c r="GF21" s="621"/>
      <c r="GG21" s="621"/>
      <c r="GH21" s="621"/>
      <c r="GI21" s="621"/>
      <c r="GJ21" s="621"/>
      <c r="GK21" s="621"/>
      <c r="GL21" s="621"/>
      <c r="GM21" s="621"/>
      <c r="GN21" s="621"/>
      <c r="GO21" s="621"/>
      <c r="GP21" s="621"/>
      <c r="GQ21" s="621"/>
      <c r="GR21" s="621"/>
      <c r="GS21" s="621"/>
      <c r="GT21" s="621"/>
      <c r="GU21" s="621"/>
      <c r="GV21" s="621"/>
      <c r="GW21" s="621"/>
      <c r="GX21" s="621"/>
      <c r="GY21" s="621"/>
      <c r="GZ21" s="621"/>
      <c r="HA21" s="621"/>
      <c r="HB21" s="621"/>
      <c r="HC21" s="621"/>
      <c r="HD21" s="621"/>
      <c r="HE21" s="621"/>
      <c r="HF21" s="621"/>
      <c r="HG21" s="621"/>
      <c r="HH21" s="621"/>
      <c r="HI21" s="621"/>
      <c r="HJ21" s="621"/>
      <c r="HK21" s="621"/>
      <c r="HL21" s="621"/>
      <c r="HM21" s="621"/>
      <c r="HN21" s="621"/>
      <c r="HO21" s="621"/>
      <c r="HP21" s="621"/>
      <c r="HQ21" s="621"/>
      <c r="HR21" s="621"/>
      <c r="HS21" s="621"/>
      <c r="HT21" s="621"/>
      <c r="HU21" s="621"/>
      <c r="HV21" s="621"/>
      <c r="HW21" s="621"/>
      <c r="HX21" s="621"/>
      <c r="HY21" s="621"/>
      <c r="HZ21" s="621"/>
      <c r="IA21" s="621"/>
      <c r="IB21" s="621"/>
      <c r="IC21" s="621"/>
      <c r="ID21" s="621"/>
      <c r="IE21" s="621"/>
      <c r="IF21" s="621"/>
      <c r="IG21" s="621"/>
      <c r="IH21" s="621"/>
      <c r="II21" s="621"/>
      <c r="IJ21" s="621"/>
      <c r="IK21" s="621"/>
      <c r="IL21" s="621"/>
      <c r="IM21" s="621"/>
      <c r="IN21" s="621"/>
      <c r="IO21" s="621"/>
      <c r="IP21" s="621"/>
      <c r="IQ21" s="621"/>
      <c r="IR21" s="621"/>
      <c r="IS21" s="621"/>
      <c r="IT21" s="621"/>
      <c r="IU21" s="621"/>
      <c r="IV21" s="621"/>
      <c r="IW21" s="621"/>
      <c r="IX21" s="621"/>
      <c r="IY21" s="621"/>
      <c r="IZ21" s="621"/>
      <c r="JA21" s="621"/>
      <c r="JB21" s="621"/>
      <c r="JC21" s="621"/>
      <c r="JD21" s="621"/>
      <c r="JE21" s="621"/>
      <c r="JF21" s="621"/>
      <c r="JG21" s="621"/>
      <c r="JH21" s="621"/>
      <c r="JI21" s="621"/>
      <c r="JJ21" s="621"/>
      <c r="JK21" s="621"/>
      <c r="JL21" s="621"/>
      <c r="JM21" s="621"/>
      <c r="JN21" s="621"/>
      <c r="JO21" s="621"/>
      <c r="JP21" s="621"/>
      <c r="JQ21" s="621"/>
      <c r="JR21" s="621"/>
      <c r="JS21" s="621"/>
      <c r="JT21" s="621"/>
      <c r="JU21" s="621"/>
      <c r="JV21" s="621"/>
      <c r="JW21" s="621"/>
      <c r="JX21" s="621"/>
      <c r="JY21" s="621"/>
      <c r="JZ21" s="621"/>
      <c r="KA21" s="621"/>
      <c r="KB21" s="621"/>
      <c r="KC21" s="621"/>
      <c r="KD21" s="621"/>
      <c r="KE21" s="621"/>
      <c r="KF21" s="621"/>
      <c r="KG21" s="621"/>
      <c r="KH21" s="621"/>
      <c r="KI21" s="621"/>
      <c r="KJ21" s="621"/>
      <c r="KK21" s="621"/>
      <c r="KL21" s="621"/>
      <c r="KM21" s="621"/>
      <c r="KN21" s="621"/>
      <c r="KO21" s="621"/>
      <c r="KP21" s="621"/>
      <c r="KQ21" s="621"/>
      <c r="KR21" s="621"/>
      <c r="KS21" s="621"/>
      <c r="KT21" s="621"/>
      <c r="KU21" s="621"/>
      <c r="KV21" s="621"/>
      <c r="KW21" s="621"/>
      <c r="KX21" s="621"/>
      <c r="KY21" s="621"/>
      <c r="KZ21" s="621"/>
      <c r="LA21" s="621"/>
      <c r="LB21" s="621"/>
      <c r="LC21" s="621"/>
      <c r="LD21" s="621"/>
      <c r="LE21" s="621"/>
      <c r="LF21" s="621"/>
      <c r="LG21" s="621"/>
      <c r="LH21" s="621"/>
      <c r="LI21" s="621"/>
      <c r="LJ21" s="621"/>
      <c r="LK21" s="621"/>
      <c r="LL21" s="621"/>
      <c r="LM21" s="621"/>
      <c r="LN21" s="621"/>
      <c r="LO21" s="621"/>
      <c r="LP21" s="621"/>
      <c r="LQ21" s="621"/>
      <c r="LR21" s="621"/>
      <c r="LS21" s="621"/>
      <c r="LT21" s="621"/>
      <c r="LU21" s="621"/>
      <c r="LV21" s="621"/>
      <c r="LW21" s="621"/>
      <c r="LX21" s="621"/>
      <c r="LY21" s="621"/>
      <c r="LZ21" s="621"/>
      <c r="MA21" s="621"/>
      <c r="MB21" s="621"/>
      <c r="MC21" s="621"/>
      <c r="MD21" s="621"/>
      <c r="ME21" s="621"/>
      <c r="MF21" s="621"/>
      <c r="MG21" s="621"/>
      <c r="MH21" s="621"/>
      <c r="MI21" s="621"/>
      <c r="MJ21" s="621"/>
      <c r="MK21" s="621"/>
      <c r="ML21" s="621"/>
      <c r="MM21" s="621"/>
      <c r="MN21" s="621"/>
      <c r="MO21" s="621"/>
      <c r="MP21" s="621"/>
      <c r="MQ21" s="621"/>
      <c r="MR21" s="621"/>
      <c r="MS21" s="621"/>
      <c r="MT21" s="621"/>
      <c r="MU21" s="621"/>
      <c r="MV21" s="621"/>
      <c r="MW21" s="621"/>
      <c r="MX21" s="621"/>
      <c r="MY21" s="621"/>
      <c r="MZ21" s="621"/>
      <c r="NA21" s="621"/>
      <c r="NB21" s="621"/>
      <c r="NC21" s="621"/>
      <c r="ND21" s="621"/>
      <c r="NE21" s="621"/>
      <c r="NF21" s="621"/>
      <c r="NG21" s="621"/>
      <c r="NH21" s="621"/>
      <c r="NI21" s="621"/>
      <c r="NJ21" s="621"/>
      <c r="NK21" s="621"/>
      <c r="NL21" s="621"/>
      <c r="NM21" s="621"/>
      <c r="NN21" s="621"/>
      <c r="NO21" s="621"/>
      <c r="NP21" s="621"/>
      <c r="NQ21" s="621"/>
      <c r="NR21" s="621"/>
      <c r="NS21" s="621"/>
      <c r="NT21" s="621"/>
      <c r="NU21" s="621"/>
      <c r="NV21" s="621"/>
      <c r="NW21" s="621"/>
      <c r="NX21" s="621"/>
      <c r="NY21" s="621"/>
      <c r="NZ21" s="621"/>
      <c r="OA21" s="621"/>
      <c r="OB21" s="621"/>
      <c r="OC21" s="621"/>
      <c r="OD21" s="621"/>
    </row>
  </sheetData>
  <dataConsolidate/>
  <mergeCells count="25">
    <mergeCell ref="T4:U4"/>
    <mergeCell ref="V4:Y4"/>
    <mergeCell ref="A5:N5"/>
    <mergeCell ref="A4:B4"/>
    <mergeCell ref="C4:F4"/>
    <mergeCell ref="G4:H4"/>
    <mergeCell ref="I4:N4"/>
    <mergeCell ref="O4:P4"/>
    <mergeCell ref="Q4:S4"/>
    <mergeCell ref="Z1:AD1"/>
    <mergeCell ref="A2:B2"/>
    <mergeCell ref="C2:F2"/>
    <mergeCell ref="G2:H2"/>
    <mergeCell ref="I2:N2"/>
    <mergeCell ref="Z2:AD4"/>
    <mergeCell ref="A1:B1"/>
    <mergeCell ref="C1:N1"/>
    <mergeCell ref="O1:P1"/>
    <mergeCell ref="Q1:Y1"/>
    <mergeCell ref="A3:B3"/>
    <mergeCell ref="C3:F3"/>
    <mergeCell ref="G3:H3"/>
    <mergeCell ref="I3:N3"/>
    <mergeCell ref="O3:P3"/>
    <mergeCell ref="Q3:W3"/>
  </mergeCells>
  <conditionalFormatting sqref="R7:R18">
    <cfRule type="cellIs" dxfId="128" priority="16" operator="greaterThan">
      <formula>0</formula>
    </cfRule>
    <cfRule type="cellIs" dxfId="127" priority="17" operator="lessThan">
      <formula>0</formula>
    </cfRule>
  </conditionalFormatting>
  <conditionalFormatting sqref="S7:S18">
    <cfRule type="containsText" dxfId="126" priority="14" operator="containsText" text="Alerta">
      <formula>NOT(ISERROR(SEARCH("Alerta",S7)))</formula>
    </cfRule>
    <cfRule type="containsText" dxfId="125" priority="15" operator="containsText" text="En tiempo">
      <formula>NOT(ISERROR(SEARCH("En tiempo",S7)))</formula>
    </cfRule>
  </conditionalFormatting>
  <conditionalFormatting sqref="U7:V18 Z7:Z18 U19">
    <cfRule type="cellIs" dxfId="124" priority="8" operator="between">
      <formula>0.19</formula>
      <formula>0</formula>
    </cfRule>
    <cfRule type="cellIs" dxfId="123" priority="9" operator="between">
      <formula>0.49</formula>
      <formula>0.2</formula>
    </cfRule>
    <cfRule type="cellIs" dxfId="122" priority="10" operator="between">
      <formula>0.89</formula>
      <formula>0.5</formula>
    </cfRule>
    <cfRule type="cellIs" dxfId="121" priority="11" operator="between">
      <formula>1</formula>
      <formula>0.9</formula>
    </cfRule>
  </conditionalFormatting>
  <conditionalFormatting sqref="W7:W18">
    <cfRule type="containsText" dxfId="120" priority="12" operator="containsText" text="Incumple">
      <formula>NOT(ISERROR(SEARCH("Incumple",W7)))</formula>
    </cfRule>
    <cfRule type="containsText" dxfId="119" priority="13" operator="containsText" text="Cumple">
      <formula>NOT(ISERROR(SEARCH("Cumple",W7)))</formula>
    </cfRule>
  </conditionalFormatting>
  <conditionalFormatting sqref="W19">
    <cfRule type="cellIs" dxfId="118" priority="4" operator="between">
      <formula>0.19</formula>
      <formula>0</formula>
    </cfRule>
    <cfRule type="cellIs" dxfId="117" priority="5" operator="between">
      <formula>0.49</formula>
      <formula>0.2</formula>
    </cfRule>
    <cfRule type="cellIs" dxfId="116" priority="6" operator="between">
      <formula>0.89</formula>
      <formula>0.5</formula>
    </cfRule>
    <cfRule type="cellIs" dxfId="115" priority="7" operator="between">
      <formula>1</formula>
      <formula>0.9</formula>
    </cfRule>
  </conditionalFormatting>
  <conditionalFormatting sqref="AC7:AC19">
    <cfRule type="cellIs" dxfId="114" priority="1" operator="between">
      <formula>0.3</formula>
      <formula>0</formula>
    </cfRule>
    <cfRule type="cellIs" dxfId="113" priority="2" operator="between">
      <formula>0.6999</formula>
      <formula>0.3111</formula>
    </cfRule>
    <cfRule type="cellIs" dxfId="112" priority="3" operator="between">
      <formula>1</formula>
      <formula>0.7</formula>
    </cfRule>
  </conditionalFormatting>
  <dataValidations count="6">
    <dataValidation type="list" allowBlank="1" showInputMessage="1" showErrorMessage="1" sqref="J7:J18" xr:uid="{A75BA7D2-1441-4434-94E3-CE0FDCED4BFD}">
      <formula1>$AR$4:$AR$14</formula1>
    </dataValidation>
    <dataValidation type="list" allowBlank="1" showInputMessage="1" showErrorMessage="1" sqref="K7:K18" xr:uid="{A748F0A7-B153-4183-9999-87365854A3C7}">
      <formula1>$AS$4:$AS$14</formula1>
    </dataValidation>
    <dataValidation type="list" allowBlank="1" showInputMessage="1" showErrorMessage="1" sqref="A7:A18" xr:uid="{B1708E31-43F2-4C9D-B2C5-A6E1E48FD265}">
      <formula1>$AP$4:$AP$14</formula1>
    </dataValidation>
    <dataValidation type="list" allowBlank="1" showInputMessage="1" showErrorMessage="1" sqref="B7:B18" xr:uid="{EFF4ED7F-3B71-4D6A-A2F6-1313F6E3695F}">
      <formula1>$AV$5:$AV$12</formula1>
    </dataValidation>
    <dataValidation type="list" allowBlank="1" showInputMessage="1" showErrorMessage="1" sqref="AS4:AS17" xr:uid="{1833F0B2-6496-4CD8-91EE-523E0647A91E}">
      <formula1>"*=Datos$f6:$f12"</formula1>
    </dataValidation>
    <dataValidation type="list" allowBlank="1" showInputMessage="1" showErrorMessage="1" errorTitle="Estado" error="No es un estado de los Planes de Mejoramiento" sqref="Q4:S4" xr:uid="{2BEB0FC9-87B1-4E15-9051-DE2C32418C4A}">
      <formula1>$AW$4:$AW$7</formula1>
    </dataValidation>
  </dataValidations>
  <pageMargins left="0.31496062992125984" right="0.31496062992125984" top="0.31496062992125984" bottom="0.31496062992125984" header="0.31496062992125984" footer="0.31496062992125984"/>
  <pageSetup scale="37" fitToWidth="0" orientation="landscape" r:id="rId1"/>
  <colBreaks count="2" manualBreakCount="2">
    <brk id="14" max="1048575" man="1"/>
    <brk id="25" max="1048575" man="1"/>
  </col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C1DF0-3929-44E1-A90D-B458BEE10353}">
  <sheetPr>
    <tabColor theme="5" tint="-0.249977111117893"/>
  </sheetPr>
  <dimension ref="A1:OD20"/>
  <sheetViews>
    <sheetView topLeftCell="N1" zoomScale="90" zoomScaleNormal="90" zoomScaleSheetLayoutView="49" workbookViewId="0">
      <selection activeCell="X7" sqref="X7"/>
    </sheetView>
  </sheetViews>
  <sheetFormatPr baseColWidth="10" defaultColWidth="17.5703125" defaultRowHeight="15.75" x14ac:dyDescent="0.2"/>
  <cols>
    <col min="1" max="1" width="16" style="763" customWidth="1"/>
    <col min="2" max="2" width="15.28515625" style="763" customWidth="1"/>
    <col min="3" max="3" width="44.5703125" style="763" customWidth="1"/>
    <col min="4" max="4" width="50.85546875" style="763" customWidth="1"/>
    <col min="5" max="5" width="36.7109375" style="763" customWidth="1"/>
    <col min="6" max="6" width="33.5703125" style="763" customWidth="1"/>
    <col min="7" max="7" width="31.140625" style="763" customWidth="1"/>
    <col min="8" max="8" width="13" style="752" customWidth="1"/>
    <col min="9" max="9" width="26.5703125" style="752" customWidth="1"/>
    <col min="10" max="10" width="16.140625" style="752" customWidth="1"/>
    <col min="11" max="11" width="21.42578125" style="752" customWidth="1"/>
    <col min="12" max="12" width="20.5703125" style="752" customWidth="1"/>
    <col min="13" max="13" width="16.28515625" style="752" customWidth="1"/>
    <col min="14" max="14" width="14" style="752" customWidth="1"/>
    <col min="15" max="15" width="12" style="695" customWidth="1"/>
    <col min="16" max="16" width="11.5703125" style="695" customWidth="1"/>
    <col min="17" max="17" width="13.140625" style="695" customWidth="1"/>
    <col min="18" max="18" width="11.5703125" style="695" customWidth="1"/>
    <col min="19" max="19" width="11.140625" style="695" customWidth="1"/>
    <col min="20" max="20" width="15" style="695" customWidth="1"/>
    <col min="21" max="21" width="16.5703125" style="764" customWidth="1"/>
    <col min="22" max="22" width="14.28515625" style="695" customWidth="1"/>
    <col min="23" max="23" width="16.7109375" style="695" customWidth="1"/>
    <col min="24" max="24" width="56.85546875" style="695" customWidth="1"/>
    <col min="25" max="25" width="79.85546875" style="695" customWidth="1"/>
    <col min="26" max="26" width="12.28515625" style="695" customWidth="1"/>
    <col min="27" max="27" width="13.42578125" style="695" customWidth="1"/>
    <col min="28" max="28" width="14.140625" style="695" customWidth="1"/>
    <col min="29" max="29" width="12.5703125" style="695" customWidth="1"/>
    <col min="30" max="30" width="72.42578125" style="695" customWidth="1"/>
    <col min="31" max="41" width="17.5703125" style="695"/>
    <col min="42" max="42" width="28.5703125" style="695" hidden="1" customWidth="1"/>
    <col min="43" max="43" width="42" style="695" hidden="1" customWidth="1"/>
    <col min="44" max="44" width="0" style="695" hidden="1" customWidth="1"/>
    <col min="45" max="45" width="51.42578125" style="695" hidden="1" customWidth="1"/>
    <col min="46" max="46" width="8.5703125" style="695" hidden="1" customWidth="1"/>
    <col min="47" max="47" width="7.140625" style="695" hidden="1" customWidth="1"/>
    <col min="48" max="48" width="20.85546875" style="695" hidden="1" customWidth="1"/>
    <col min="49" max="49" width="0" style="695" hidden="1" customWidth="1"/>
    <col min="50" max="50" width="22.42578125" style="695" customWidth="1"/>
    <col min="51" max="100" width="17.5703125" style="695"/>
    <col min="101" max="16384" width="17.5703125" style="752"/>
  </cols>
  <sheetData>
    <row r="1" spans="1:50" ht="105.6" customHeight="1" thickTop="1" thickBot="1" x14ac:dyDescent="0.25">
      <c r="A1" s="1950" t="s">
        <v>0</v>
      </c>
      <c r="B1" s="1951"/>
      <c r="C1" s="1952" t="s">
        <v>1</v>
      </c>
      <c r="D1" s="1953"/>
      <c r="E1" s="1953"/>
      <c r="F1" s="1953"/>
      <c r="G1" s="1953"/>
      <c r="H1" s="1953"/>
      <c r="I1" s="1953"/>
      <c r="J1" s="1953"/>
      <c r="K1" s="1953"/>
      <c r="L1" s="1953"/>
      <c r="M1" s="1953"/>
      <c r="N1" s="1953"/>
      <c r="O1" s="1954"/>
      <c r="P1" s="1955"/>
      <c r="Q1" s="1956" t="s">
        <v>2</v>
      </c>
      <c r="R1" s="1957"/>
      <c r="S1" s="1957"/>
      <c r="T1" s="1957"/>
      <c r="U1" s="1957"/>
      <c r="V1" s="1957"/>
      <c r="W1" s="1957"/>
      <c r="X1" s="1957"/>
      <c r="Y1" s="1958"/>
      <c r="Z1" s="1928" t="s">
        <v>2</v>
      </c>
      <c r="AA1" s="1929"/>
      <c r="AB1" s="1929"/>
      <c r="AC1" s="1929"/>
      <c r="AD1" s="1930"/>
    </row>
    <row r="2" spans="1:50" ht="20.100000000000001" customHeight="1" x14ac:dyDescent="0.2">
      <c r="A2" s="1931" t="s">
        <v>3</v>
      </c>
      <c r="B2" s="1932"/>
      <c r="C2" s="1933" t="s">
        <v>4</v>
      </c>
      <c r="D2" s="1934"/>
      <c r="E2" s="1934"/>
      <c r="F2" s="1935"/>
      <c r="G2" s="1936" t="s">
        <v>5</v>
      </c>
      <c r="H2" s="1936"/>
      <c r="I2" s="1933" t="s">
        <v>6</v>
      </c>
      <c r="J2" s="1937"/>
      <c r="K2" s="1937"/>
      <c r="L2" s="1937"/>
      <c r="M2" s="1937"/>
      <c r="N2" s="1938"/>
      <c r="O2" s="696"/>
      <c r="P2" s="697"/>
      <c r="Q2" s="697"/>
      <c r="R2" s="697"/>
      <c r="S2" s="697"/>
      <c r="T2" s="697"/>
      <c r="U2" s="697"/>
      <c r="V2" s="697"/>
      <c r="W2" s="697"/>
      <c r="X2" s="697"/>
      <c r="Y2" s="697"/>
      <c r="Z2" s="1939"/>
      <c r="AA2" s="1940"/>
      <c r="AB2" s="1940"/>
      <c r="AC2" s="1940"/>
      <c r="AD2" s="1941"/>
    </row>
    <row r="3" spans="1:50" ht="18" x14ac:dyDescent="0.25">
      <c r="A3" s="1959" t="s">
        <v>7</v>
      </c>
      <c r="B3" s="1960"/>
      <c r="C3" s="1961" t="s">
        <v>2203</v>
      </c>
      <c r="D3" s="1962"/>
      <c r="E3" s="1962"/>
      <c r="F3" s="1963"/>
      <c r="G3" s="1960" t="s">
        <v>9</v>
      </c>
      <c r="H3" s="1960"/>
      <c r="I3" s="1964">
        <v>45806</v>
      </c>
      <c r="J3" s="1965"/>
      <c r="K3" s="1965"/>
      <c r="L3" s="1965"/>
      <c r="M3" s="1965"/>
      <c r="N3" s="1966"/>
      <c r="O3" s="1959" t="s">
        <v>11</v>
      </c>
      <c r="P3" s="1960"/>
      <c r="Q3" s="1948">
        <v>46056</v>
      </c>
      <c r="R3" s="1949"/>
      <c r="S3" s="1949"/>
      <c r="T3" s="1949"/>
      <c r="U3" s="1949"/>
      <c r="V3" s="1949"/>
      <c r="W3" s="699"/>
      <c r="X3" s="698" t="s">
        <v>12</v>
      </c>
      <c r="Y3" s="700" t="s">
        <v>2127</v>
      </c>
      <c r="Z3" s="1942"/>
      <c r="AA3" s="1943"/>
      <c r="AB3" s="1943"/>
      <c r="AC3" s="1943"/>
      <c r="AD3" s="1944"/>
      <c r="AP3" s="701" t="s">
        <v>24</v>
      </c>
      <c r="AQ3" s="702"/>
      <c r="AR3" s="702"/>
      <c r="AS3" s="702"/>
      <c r="AT3" s="702"/>
      <c r="AU3" s="702"/>
      <c r="AV3" s="703"/>
      <c r="AW3" s="703"/>
      <c r="AX3" s="703"/>
    </row>
    <row r="4" spans="1:50" ht="18" x14ac:dyDescent="0.2">
      <c r="A4" s="1972" t="s">
        <v>14</v>
      </c>
      <c r="B4" s="1973"/>
      <c r="C4" s="1974" t="s">
        <v>2128</v>
      </c>
      <c r="D4" s="1975"/>
      <c r="E4" s="1975"/>
      <c r="F4" s="1976"/>
      <c r="G4" s="1973" t="s">
        <v>16</v>
      </c>
      <c r="H4" s="1973"/>
      <c r="I4" s="1977">
        <v>46170</v>
      </c>
      <c r="J4" s="1977"/>
      <c r="K4" s="1977"/>
      <c r="L4" s="1977"/>
      <c r="M4" s="1977"/>
      <c r="N4" s="1978"/>
      <c r="O4" s="1972" t="s">
        <v>17</v>
      </c>
      <c r="P4" s="1973"/>
      <c r="Q4" s="1969"/>
      <c r="R4" s="1970"/>
      <c r="S4" s="1979"/>
      <c r="T4" s="1967" t="s">
        <v>19</v>
      </c>
      <c r="U4" s="1968"/>
      <c r="V4" s="1969"/>
      <c r="W4" s="1970"/>
      <c r="X4" s="1970"/>
      <c r="Y4" s="1971"/>
      <c r="Z4" s="1945"/>
      <c r="AA4" s="1946"/>
      <c r="AB4" s="1946"/>
      <c r="AC4" s="1946"/>
      <c r="AD4" s="1947"/>
      <c r="AP4" s="704" t="s">
        <v>1923</v>
      </c>
      <c r="AQ4" s="705" t="s">
        <v>1924</v>
      </c>
      <c r="AR4" s="701" t="s">
        <v>1925</v>
      </c>
      <c r="AS4" s="706" t="s">
        <v>63</v>
      </c>
      <c r="AT4" s="706" t="s">
        <v>1926</v>
      </c>
      <c r="AU4" s="706">
        <v>1</v>
      </c>
      <c r="AV4" s="706" t="s">
        <v>25</v>
      </c>
      <c r="AW4" s="706" t="s">
        <v>1150</v>
      </c>
      <c r="AX4" s="706"/>
    </row>
    <row r="5" spans="1:50" ht="20.25" x14ac:dyDescent="0.2">
      <c r="A5" s="707" t="s">
        <v>21</v>
      </c>
      <c r="B5" s="708"/>
      <c r="C5" s="708"/>
      <c r="D5" s="708"/>
      <c r="E5" s="708"/>
      <c r="F5" s="708"/>
      <c r="G5" s="708"/>
      <c r="H5" s="708"/>
      <c r="I5" s="708"/>
      <c r="J5" s="708"/>
      <c r="K5" s="708"/>
      <c r="L5" s="708"/>
      <c r="M5" s="708"/>
      <c r="N5" s="709"/>
      <c r="O5" s="710" t="s">
        <v>22</v>
      </c>
      <c r="P5" s="711"/>
      <c r="Q5" s="711"/>
      <c r="R5" s="711"/>
      <c r="S5" s="711"/>
      <c r="T5" s="711"/>
      <c r="U5" s="711"/>
      <c r="V5" s="711"/>
      <c r="W5" s="711"/>
      <c r="X5" s="711"/>
      <c r="Y5" s="711"/>
      <c r="Z5" s="712" t="s">
        <v>23</v>
      </c>
      <c r="AA5" s="712"/>
      <c r="AB5" s="712"/>
      <c r="AC5" s="712"/>
      <c r="AD5" s="712"/>
      <c r="AP5" s="704" t="s">
        <v>1927</v>
      </c>
      <c r="AQ5" s="713" t="s">
        <v>1928</v>
      </c>
      <c r="AR5" s="701" t="s">
        <v>157</v>
      </c>
      <c r="AS5" s="706" t="s">
        <v>1929</v>
      </c>
      <c r="AT5" s="706" t="s">
        <v>1930</v>
      </c>
      <c r="AU5" s="706">
        <v>2</v>
      </c>
      <c r="AV5" s="706" t="s">
        <v>1931</v>
      </c>
      <c r="AW5" s="706" t="s">
        <v>18</v>
      </c>
      <c r="AX5" s="706"/>
    </row>
    <row r="6" spans="1:50" ht="68.25" customHeight="1" x14ac:dyDescent="0.25">
      <c r="A6" s="714" t="s">
        <v>24</v>
      </c>
      <c r="B6" s="714" t="s">
        <v>25</v>
      </c>
      <c r="C6" s="714" t="s">
        <v>26</v>
      </c>
      <c r="D6" s="714" t="s">
        <v>27</v>
      </c>
      <c r="E6" s="714" t="s">
        <v>28</v>
      </c>
      <c r="F6" s="714" t="s">
        <v>29</v>
      </c>
      <c r="G6" s="715" t="s">
        <v>30</v>
      </c>
      <c r="H6" s="714" t="s">
        <v>31</v>
      </c>
      <c r="I6" s="714" t="s">
        <v>32</v>
      </c>
      <c r="J6" s="714" t="s">
        <v>33</v>
      </c>
      <c r="K6" s="714" t="s">
        <v>34</v>
      </c>
      <c r="L6" s="714" t="s">
        <v>35</v>
      </c>
      <c r="M6" s="714" t="s">
        <v>36</v>
      </c>
      <c r="N6" s="714" t="s">
        <v>37</v>
      </c>
      <c r="O6" s="716" t="s">
        <v>38</v>
      </c>
      <c r="P6" s="716" t="s">
        <v>39</v>
      </c>
      <c r="Q6" s="851" t="s">
        <v>40</v>
      </c>
      <c r="R6" s="716" t="s">
        <v>41</v>
      </c>
      <c r="S6" s="716" t="s">
        <v>42</v>
      </c>
      <c r="T6" s="716" t="s">
        <v>43</v>
      </c>
      <c r="U6" s="716" t="s">
        <v>44</v>
      </c>
      <c r="V6" s="716" t="s">
        <v>45</v>
      </c>
      <c r="W6" s="716" t="s">
        <v>46</v>
      </c>
      <c r="X6" s="716" t="s">
        <v>47</v>
      </c>
      <c r="Y6" s="717" t="s">
        <v>48</v>
      </c>
      <c r="Z6" s="718" t="s">
        <v>49</v>
      </c>
      <c r="AA6" s="718" t="s">
        <v>776</v>
      </c>
      <c r="AB6" s="718" t="s">
        <v>51</v>
      </c>
      <c r="AC6" s="718" t="s">
        <v>52</v>
      </c>
      <c r="AD6" s="718" t="s">
        <v>53</v>
      </c>
      <c r="AP6" s="704" t="s">
        <v>54</v>
      </c>
      <c r="AQ6" s="713" t="s">
        <v>1932</v>
      </c>
      <c r="AR6" s="706" t="s">
        <v>137</v>
      </c>
      <c r="AS6" s="706" t="s">
        <v>1933</v>
      </c>
      <c r="AT6" s="706"/>
      <c r="AU6" s="706">
        <v>3</v>
      </c>
      <c r="AV6" s="706" t="s">
        <v>1934</v>
      </c>
      <c r="AW6" s="706" t="s">
        <v>1921</v>
      </c>
      <c r="AX6" s="703"/>
    </row>
    <row r="7" spans="1:50" s="695" customFormat="1" ht="330" x14ac:dyDescent="0.25">
      <c r="A7" s="719" t="s">
        <v>344</v>
      </c>
      <c r="B7" s="719" t="s">
        <v>55</v>
      </c>
      <c r="C7" s="720" t="s">
        <v>2204</v>
      </c>
      <c r="D7" s="721" t="s">
        <v>2205</v>
      </c>
      <c r="E7" s="722" t="s">
        <v>2206</v>
      </c>
      <c r="F7" s="722" t="s">
        <v>2207</v>
      </c>
      <c r="G7" s="723" t="s">
        <v>2208</v>
      </c>
      <c r="H7" s="724">
        <v>6</v>
      </c>
      <c r="I7" s="725" t="s">
        <v>2209</v>
      </c>
      <c r="J7" s="726" t="s">
        <v>62</v>
      </c>
      <c r="K7" s="725" t="s">
        <v>463</v>
      </c>
      <c r="L7" s="725" t="s">
        <v>2210</v>
      </c>
      <c r="M7" s="727">
        <v>45818</v>
      </c>
      <c r="N7" s="737">
        <v>46011</v>
      </c>
      <c r="O7" s="738">
        <f>(N7-M7)/7</f>
        <v>27.571428571428573</v>
      </c>
      <c r="P7" s="737">
        <v>46010</v>
      </c>
      <c r="Q7" s="737">
        <v>46010</v>
      </c>
      <c r="R7" s="739">
        <f>(Q7-M7)/7-O7</f>
        <v>-0.1428571428571459</v>
      </c>
      <c r="S7" s="740" t="str">
        <f ca="1">IF((N7-TODAY())/7&gt;=0,"En tiempo","Alerta")</f>
        <v>Alerta</v>
      </c>
      <c r="T7" s="1416">
        <v>6</v>
      </c>
      <c r="U7" s="741">
        <f>IF(T7/H7=1,1,+T7/H7)</f>
        <v>1</v>
      </c>
      <c r="V7" s="741" t="str">
        <f>IF(R7&gt;O7,0%,IF(R7&lt;=0,"100%",1-(R7/O7)))</f>
        <v>100%</v>
      </c>
      <c r="W7" s="765" t="str">
        <f>IF(Q7&lt;=N7,"Cumple","Incumple")</f>
        <v>Cumple</v>
      </c>
      <c r="X7" s="1419" t="s">
        <v>2211</v>
      </c>
      <c r="Y7" s="1420" t="s">
        <v>2212</v>
      </c>
      <c r="Z7" s="743">
        <f>(U7+V7)/2</f>
        <v>1</v>
      </c>
      <c r="AA7" s="744"/>
      <c r="AB7" s="744"/>
      <c r="AC7" s="745">
        <f>AVERAGE(Z7:AB7)</f>
        <v>1</v>
      </c>
      <c r="AD7" s="728"/>
      <c r="AP7" s="704"/>
      <c r="AQ7" s="713"/>
      <c r="AR7" s="706"/>
      <c r="AS7" s="706"/>
      <c r="AT7" s="706"/>
      <c r="AU7" s="706"/>
      <c r="AV7" s="706"/>
      <c r="AW7" s="706"/>
      <c r="AX7" s="703"/>
    </row>
    <row r="8" spans="1:50" s="695" customFormat="1" ht="330" x14ac:dyDescent="0.25">
      <c r="A8" s="719" t="s">
        <v>344</v>
      </c>
      <c r="B8" s="719" t="s">
        <v>55</v>
      </c>
      <c r="C8" s="720" t="s">
        <v>2204</v>
      </c>
      <c r="D8" s="721" t="s">
        <v>2205</v>
      </c>
      <c r="E8" s="722" t="s">
        <v>2206</v>
      </c>
      <c r="F8" s="722" t="s">
        <v>2213</v>
      </c>
      <c r="G8" s="723" t="s">
        <v>2214</v>
      </c>
      <c r="H8" s="729">
        <v>1</v>
      </c>
      <c r="I8" s="730" t="s">
        <v>2209</v>
      </c>
      <c r="J8" s="731" t="s">
        <v>62</v>
      </c>
      <c r="K8" s="730" t="s">
        <v>463</v>
      </c>
      <c r="L8" s="730" t="s">
        <v>2210</v>
      </c>
      <c r="M8" s="727">
        <v>45818</v>
      </c>
      <c r="N8" s="737">
        <v>46011</v>
      </c>
      <c r="O8" s="738">
        <f t="shared" ref="O8:O18" si="0">(N8-M8)/7</f>
        <v>27.571428571428573</v>
      </c>
      <c r="P8" s="737">
        <v>46010</v>
      </c>
      <c r="Q8" s="737">
        <v>46010</v>
      </c>
      <c r="R8" s="739">
        <f>(Q8-M8)/7-O8</f>
        <v>-0.1428571428571459</v>
      </c>
      <c r="S8" s="740" t="str">
        <f ca="1">IF((N8-TODAY())/7&gt;=0,"En tiempo","Alerta")</f>
        <v>Alerta</v>
      </c>
      <c r="T8" s="1210">
        <v>1</v>
      </c>
      <c r="U8" s="741">
        <f t="shared" ref="U8:U18" si="1">IF(T8/H8=1,1,+T8/H8)</f>
        <v>1</v>
      </c>
      <c r="V8" s="741" t="str">
        <f>IF(R8&gt;O8,0%,IF(R8&lt;=0,"100%",1-(R8/O8)))</f>
        <v>100%</v>
      </c>
      <c r="W8" s="765" t="str">
        <f>IF(Q8&lt;=N8,"Cumple","Incumple")</f>
        <v>Cumple</v>
      </c>
      <c r="X8" s="1419" t="s">
        <v>2215</v>
      </c>
      <c r="Y8" s="1420" t="s">
        <v>2216</v>
      </c>
      <c r="Z8" s="743">
        <f t="shared" ref="Z8:Z18" si="2">(U8+V8)/2</f>
        <v>1</v>
      </c>
      <c r="AA8" s="744"/>
      <c r="AB8" s="744"/>
      <c r="AC8" s="745">
        <f t="shared" ref="AC8:AC18" si="3">AVERAGE(Z8:AB8)</f>
        <v>1</v>
      </c>
      <c r="AD8" s="728"/>
      <c r="AP8" s="704"/>
      <c r="AQ8" s="713"/>
      <c r="AR8" s="706"/>
      <c r="AS8" s="706"/>
      <c r="AT8" s="706"/>
      <c r="AU8" s="706"/>
      <c r="AV8" s="706"/>
      <c r="AW8" s="706"/>
      <c r="AX8" s="703"/>
    </row>
    <row r="9" spans="1:50" ht="173.25" x14ac:dyDescent="0.25">
      <c r="A9" s="719" t="s">
        <v>344</v>
      </c>
      <c r="B9" s="719" t="s">
        <v>55</v>
      </c>
      <c r="C9" s="720" t="s">
        <v>2166</v>
      </c>
      <c r="D9" s="720" t="s">
        <v>2217</v>
      </c>
      <c r="E9" s="732" t="s">
        <v>2218</v>
      </c>
      <c r="F9" s="732" t="s">
        <v>2219</v>
      </c>
      <c r="G9" s="733" t="s">
        <v>2173</v>
      </c>
      <c r="H9" s="734">
        <v>1</v>
      </c>
      <c r="I9" s="735" t="s">
        <v>2220</v>
      </c>
      <c r="J9" s="736" t="s">
        <v>93</v>
      </c>
      <c r="K9" s="736" t="s">
        <v>471</v>
      </c>
      <c r="L9" s="720" t="s">
        <v>2221</v>
      </c>
      <c r="M9" s="737">
        <v>45820</v>
      </c>
      <c r="N9" s="737">
        <v>46184</v>
      </c>
      <c r="O9" s="738">
        <f t="shared" si="0"/>
        <v>52</v>
      </c>
      <c r="P9" s="737">
        <v>46056</v>
      </c>
      <c r="Q9" s="737">
        <v>46056</v>
      </c>
      <c r="R9" s="739">
        <f t="shared" ref="R9:R18" si="4">(Q9-M9)/7-O9</f>
        <v>-18.285714285714285</v>
      </c>
      <c r="S9" s="740" t="str">
        <f t="shared" ref="S9:S18" ca="1" si="5">IF((N9-TODAY())/7&gt;=0,"En tiempo","Alerta")</f>
        <v>En tiempo</v>
      </c>
      <c r="T9" s="1210">
        <v>1</v>
      </c>
      <c r="U9" s="741">
        <f t="shared" si="1"/>
        <v>1</v>
      </c>
      <c r="V9" s="741" t="str">
        <f t="shared" ref="V9:V18" si="6">IF(R9&gt;O9,0%,IF(R9&lt;=0,"100%",1-(R9/O9)))</f>
        <v>100%</v>
      </c>
      <c r="W9" s="742" t="str">
        <f t="shared" ref="W9:W18" si="7">IF(Q9&lt;=N9,"Cumple","Incumple")</f>
        <v>Cumple</v>
      </c>
      <c r="X9" s="720" t="s">
        <v>2222</v>
      </c>
      <c r="Y9" s="1421" t="s">
        <v>2223</v>
      </c>
      <c r="Z9" s="743">
        <f t="shared" si="2"/>
        <v>1</v>
      </c>
      <c r="AA9" s="744"/>
      <c r="AB9" s="744"/>
      <c r="AC9" s="745">
        <f t="shared" si="3"/>
        <v>1</v>
      </c>
      <c r="AD9" s="746"/>
      <c r="AP9" s="702" t="s">
        <v>344</v>
      </c>
      <c r="AQ9" s="713" t="s">
        <v>2039</v>
      </c>
      <c r="AR9" s="706" t="s">
        <v>93</v>
      </c>
      <c r="AS9" s="706" t="s">
        <v>2040</v>
      </c>
      <c r="AT9" s="706"/>
      <c r="AU9" s="706">
        <v>5</v>
      </c>
      <c r="AV9" s="706" t="s">
        <v>2041</v>
      </c>
      <c r="AW9" s="703"/>
      <c r="AX9" s="703"/>
    </row>
    <row r="10" spans="1:50" ht="157.5" x14ac:dyDescent="0.25">
      <c r="A10" s="719" t="s">
        <v>344</v>
      </c>
      <c r="B10" s="719" t="s">
        <v>55</v>
      </c>
      <c r="C10" s="720" t="s">
        <v>2224</v>
      </c>
      <c r="D10" s="720" t="s">
        <v>2225</v>
      </c>
      <c r="E10" s="720" t="s">
        <v>2226</v>
      </c>
      <c r="F10" s="732" t="s">
        <v>2227</v>
      </c>
      <c r="G10" s="733" t="s">
        <v>2228</v>
      </c>
      <c r="H10" s="735">
        <v>1</v>
      </c>
      <c r="I10" s="735" t="s">
        <v>2229</v>
      </c>
      <c r="J10" s="736" t="s">
        <v>93</v>
      </c>
      <c r="K10" s="736" t="s">
        <v>471</v>
      </c>
      <c r="L10" s="736" t="s">
        <v>2230</v>
      </c>
      <c r="M10" s="737">
        <v>45820</v>
      </c>
      <c r="N10" s="737">
        <v>46184</v>
      </c>
      <c r="O10" s="738">
        <f t="shared" si="0"/>
        <v>52</v>
      </c>
      <c r="P10" s="737">
        <v>46013</v>
      </c>
      <c r="Q10" s="737">
        <v>46013</v>
      </c>
      <c r="R10" s="739">
        <f t="shared" si="4"/>
        <v>-24.428571428571427</v>
      </c>
      <c r="S10" s="740" t="str">
        <f t="shared" ca="1" si="5"/>
        <v>En tiempo</v>
      </c>
      <c r="T10" s="1417">
        <v>1</v>
      </c>
      <c r="U10" s="741">
        <f t="shared" si="1"/>
        <v>1</v>
      </c>
      <c r="V10" s="741" t="str">
        <f t="shared" si="6"/>
        <v>100%</v>
      </c>
      <c r="W10" s="742" t="str">
        <f t="shared" si="7"/>
        <v>Cumple</v>
      </c>
      <c r="X10" s="720" t="s">
        <v>2231</v>
      </c>
      <c r="Y10" s="1421" t="s">
        <v>2232</v>
      </c>
      <c r="Z10" s="743">
        <f t="shared" si="2"/>
        <v>1</v>
      </c>
      <c r="AA10" s="744"/>
      <c r="AB10" s="744"/>
      <c r="AC10" s="745">
        <f t="shared" si="3"/>
        <v>1</v>
      </c>
      <c r="AD10" s="746"/>
      <c r="AP10" s="702" t="s">
        <v>1955</v>
      </c>
      <c r="AQ10" s="713" t="s">
        <v>1956</v>
      </c>
      <c r="AR10" s="706" t="s">
        <v>627</v>
      </c>
      <c r="AS10" s="706" t="s">
        <v>1957</v>
      </c>
      <c r="AT10" s="706"/>
      <c r="AU10" s="706">
        <v>6</v>
      </c>
      <c r="AV10" s="703"/>
      <c r="AW10" s="703"/>
      <c r="AX10" s="703"/>
    </row>
    <row r="11" spans="1:50" ht="141.75" x14ac:dyDescent="0.25">
      <c r="A11" s="719" t="s">
        <v>344</v>
      </c>
      <c r="B11" s="719" t="s">
        <v>55</v>
      </c>
      <c r="C11" s="720" t="s">
        <v>2233</v>
      </c>
      <c r="D11" s="720" t="s">
        <v>2234</v>
      </c>
      <c r="E11" s="732" t="s">
        <v>2235</v>
      </c>
      <c r="F11" s="732" t="s">
        <v>2236</v>
      </c>
      <c r="G11" s="733" t="s">
        <v>2237</v>
      </c>
      <c r="H11" s="733">
        <v>2</v>
      </c>
      <c r="I11" s="735" t="s">
        <v>2220</v>
      </c>
      <c r="J11" s="726" t="s">
        <v>93</v>
      </c>
      <c r="K11" s="736" t="s">
        <v>471</v>
      </c>
      <c r="L11" s="726" t="s">
        <v>2238</v>
      </c>
      <c r="M11" s="737">
        <v>45820</v>
      </c>
      <c r="N11" s="737">
        <v>46184</v>
      </c>
      <c r="O11" s="738">
        <f t="shared" si="0"/>
        <v>52</v>
      </c>
      <c r="P11" s="737">
        <v>46056</v>
      </c>
      <c r="Q11" s="737">
        <v>46056</v>
      </c>
      <c r="R11" s="739">
        <f t="shared" si="4"/>
        <v>-18.285714285714285</v>
      </c>
      <c r="S11" s="740" t="str">
        <f t="shared" ca="1" si="5"/>
        <v>En tiempo</v>
      </c>
      <c r="T11" s="1417">
        <v>1</v>
      </c>
      <c r="U11" s="741">
        <f t="shared" si="1"/>
        <v>0.5</v>
      </c>
      <c r="V11" s="741" t="str">
        <f t="shared" si="6"/>
        <v>100%</v>
      </c>
      <c r="W11" s="742" t="str">
        <f t="shared" si="7"/>
        <v>Cumple</v>
      </c>
      <c r="X11" s="720" t="s">
        <v>2239</v>
      </c>
      <c r="Y11" s="1421" t="s">
        <v>2240</v>
      </c>
      <c r="Z11" s="743">
        <f t="shared" si="2"/>
        <v>0.75</v>
      </c>
      <c r="AA11" s="744"/>
      <c r="AB11" s="744"/>
      <c r="AC11" s="745">
        <f t="shared" si="3"/>
        <v>0.75</v>
      </c>
      <c r="AD11" s="746"/>
      <c r="AP11" s="702" t="s">
        <v>1962</v>
      </c>
      <c r="AQ11" s="713" t="s">
        <v>1963</v>
      </c>
      <c r="AR11" s="706" t="s">
        <v>62</v>
      </c>
      <c r="AS11" s="706" t="s">
        <v>463</v>
      </c>
      <c r="AT11" s="706"/>
      <c r="AU11" s="706" t="s">
        <v>1964</v>
      </c>
      <c r="AV11" s="703"/>
      <c r="AW11" s="703"/>
      <c r="AX11" s="703"/>
    </row>
    <row r="12" spans="1:50" ht="267.75" x14ac:dyDescent="0.25">
      <c r="A12" s="719" t="s">
        <v>344</v>
      </c>
      <c r="B12" s="719" t="s">
        <v>55</v>
      </c>
      <c r="C12" s="720" t="s">
        <v>2233</v>
      </c>
      <c r="D12" s="720" t="s">
        <v>2234</v>
      </c>
      <c r="E12" s="732" t="s">
        <v>2235</v>
      </c>
      <c r="F12" s="720" t="s">
        <v>2241</v>
      </c>
      <c r="G12" s="735" t="s">
        <v>2242</v>
      </c>
      <c r="H12" s="747">
        <v>1</v>
      </c>
      <c r="I12" s="735" t="s">
        <v>2220</v>
      </c>
      <c r="J12" s="736" t="s">
        <v>93</v>
      </c>
      <c r="K12" s="736" t="s">
        <v>471</v>
      </c>
      <c r="L12" s="736" t="s">
        <v>2243</v>
      </c>
      <c r="M12" s="737">
        <v>45820</v>
      </c>
      <c r="N12" s="737">
        <v>46184</v>
      </c>
      <c r="O12" s="738">
        <f t="shared" si="0"/>
        <v>52</v>
      </c>
      <c r="P12" s="737">
        <v>46056</v>
      </c>
      <c r="Q12" s="737">
        <v>46056</v>
      </c>
      <c r="R12" s="739">
        <f t="shared" si="4"/>
        <v>-18.285714285714285</v>
      </c>
      <c r="S12" s="740" t="str">
        <f t="shared" ca="1" si="5"/>
        <v>En tiempo</v>
      </c>
      <c r="T12" s="1210">
        <v>0.87</v>
      </c>
      <c r="U12" s="741">
        <f t="shared" si="1"/>
        <v>0.87</v>
      </c>
      <c r="V12" s="741" t="str">
        <f t="shared" si="6"/>
        <v>100%</v>
      </c>
      <c r="W12" s="742" t="str">
        <f t="shared" si="7"/>
        <v>Cumple</v>
      </c>
      <c r="X12" s="720" t="s">
        <v>2244</v>
      </c>
      <c r="Y12" s="1421" t="s">
        <v>2245</v>
      </c>
      <c r="Z12" s="743">
        <f t="shared" si="2"/>
        <v>0.93500000000000005</v>
      </c>
      <c r="AA12" s="744"/>
      <c r="AB12" s="744"/>
      <c r="AC12" s="745">
        <f t="shared" si="3"/>
        <v>0.93500000000000005</v>
      </c>
      <c r="AD12" s="746"/>
      <c r="AP12" s="702"/>
      <c r="AQ12" s="713"/>
      <c r="AR12" s="706"/>
      <c r="AS12" s="706"/>
      <c r="AT12" s="706"/>
      <c r="AU12" s="706"/>
      <c r="AV12" s="703"/>
      <c r="AW12" s="703"/>
      <c r="AX12" s="703"/>
    </row>
    <row r="13" spans="1:50" ht="157.5" x14ac:dyDescent="0.25">
      <c r="A13" s="719" t="s">
        <v>344</v>
      </c>
      <c r="B13" s="719" t="s">
        <v>55</v>
      </c>
      <c r="C13" s="720" t="s">
        <v>2175</v>
      </c>
      <c r="D13" s="720" t="s">
        <v>2246</v>
      </c>
      <c r="E13" s="720" t="s">
        <v>2247</v>
      </c>
      <c r="F13" s="720" t="s">
        <v>2248</v>
      </c>
      <c r="G13" s="735" t="s">
        <v>2249</v>
      </c>
      <c r="H13" s="747">
        <v>1</v>
      </c>
      <c r="I13" s="735" t="s">
        <v>2250</v>
      </c>
      <c r="J13" s="736" t="s">
        <v>93</v>
      </c>
      <c r="K13" s="736" t="s">
        <v>471</v>
      </c>
      <c r="L13" s="736" t="s">
        <v>2251</v>
      </c>
      <c r="M13" s="737">
        <v>45820</v>
      </c>
      <c r="N13" s="737">
        <v>46184</v>
      </c>
      <c r="O13" s="738">
        <f t="shared" si="0"/>
        <v>52</v>
      </c>
      <c r="P13" s="737">
        <v>46056</v>
      </c>
      <c r="Q13" s="737">
        <v>46056</v>
      </c>
      <c r="R13" s="739">
        <f t="shared" si="4"/>
        <v>-18.285714285714285</v>
      </c>
      <c r="S13" s="740" t="str">
        <f t="shared" ca="1" si="5"/>
        <v>En tiempo</v>
      </c>
      <c r="T13" s="1210">
        <v>0.2</v>
      </c>
      <c r="U13" s="741">
        <f t="shared" si="1"/>
        <v>0.2</v>
      </c>
      <c r="V13" s="741" t="str">
        <f t="shared" si="6"/>
        <v>100%</v>
      </c>
      <c r="W13" s="742" t="str">
        <f t="shared" si="7"/>
        <v>Cumple</v>
      </c>
      <c r="X13" s="720" t="s">
        <v>2252</v>
      </c>
      <c r="Y13" s="1421" t="s">
        <v>2253</v>
      </c>
      <c r="Z13" s="743">
        <f t="shared" si="2"/>
        <v>0.6</v>
      </c>
      <c r="AA13" s="744"/>
      <c r="AB13" s="744"/>
      <c r="AC13" s="745">
        <f t="shared" si="3"/>
        <v>0.6</v>
      </c>
      <c r="AD13" s="746"/>
      <c r="AP13" s="702"/>
      <c r="AQ13" s="713" t="s">
        <v>1969</v>
      </c>
      <c r="AR13" s="706"/>
      <c r="AS13" s="706"/>
      <c r="AT13" s="706"/>
      <c r="AU13" s="706">
        <v>9</v>
      </c>
      <c r="AV13" s="703"/>
      <c r="AW13" s="703"/>
      <c r="AX13" s="703"/>
    </row>
    <row r="14" spans="1:50" ht="126" x14ac:dyDescent="0.25">
      <c r="A14" s="719" t="s">
        <v>344</v>
      </c>
      <c r="B14" s="719" t="s">
        <v>55</v>
      </c>
      <c r="C14" s="720" t="s">
        <v>2254</v>
      </c>
      <c r="D14" s="720" t="s">
        <v>2255</v>
      </c>
      <c r="E14" s="720" t="s">
        <v>2256</v>
      </c>
      <c r="F14" s="720" t="s">
        <v>2257</v>
      </c>
      <c r="G14" s="735" t="s">
        <v>2258</v>
      </c>
      <c r="H14" s="735">
        <v>1</v>
      </c>
      <c r="I14" s="735" t="s">
        <v>2250</v>
      </c>
      <c r="J14" s="736" t="s">
        <v>93</v>
      </c>
      <c r="K14" s="736" t="s">
        <v>1957</v>
      </c>
      <c r="L14" s="748" t="s">
        <v>2259</v>
      </c>
      <c r="M14" s="737">
        <v>45820</v>
      </c>
      <c r="N14" s="737">
        <v>46184</v>
      </c>
      <c r="O14" s="738">
        <f t="shared" si="0"/>
        <v>52</v>
      </c>
      <c r="P14" s="737">
        <v>46056</v>
      </c>
      <c r="Q14" s="737">
        <v>46056</v>
      </c>
      <c r="R14" s="739">
        <f t="shared" si="4"/>
        <v>-18.285714285714285</v>
      </c>
      <c r="S14" s="740" t="str">
        <f t="shared" ca="1" si="5"/>
        <v>En tiempo</v>
      </c>
      <c r="T14" s="1208">
        <v>0.5</v>
      </c>
      <c r="U14" s="741">
        <f t="shared" si="1"/>
        <v>0.5</v>
      </c>
      <c r="V14" s="741" t="str">
        <f t="shared" si="6"/>
        <v>100%</v>
      </c>
      <c r="W14" s="742" t="str">
        <f t="shared" si="7"/>
        <v>Cumple</v>
      </c>
      <c r="X14" s="720" t="s">
        <v>2260</v>
      </c>
      <c r="Y14" s="1421" t="s">
        <v>2261</v>
      </c>
      <c r="Z14" s="743">
        <f t="shared" si="2"/>
        <v>0.75</v>
      </c>
      <c r="AA14" s="744"/>
      <c r="AB14" s="744"/>
      <c r="AC14" s="745">
        <f t="shared" si="3"/>
        <v>0.75</v>
      </c>
      <c r="AD14" s="746"/>
      <c r="AP14" s="702"/>
      <c r="AQ14" s="713"/>
      <c r="AR14" s="706"/>
      <c r="AS14" s="706"/>
      <c r="AT14" s="706"/>
      <c r="AU14" s="706"/>
      <c r="AV14" s="703"/>
      <c r="AW14" s="703"/>
      <c r="AX14" s="703"/>
    </row>
    <row r="15" spans="1:50" ht="126" x14ac:dyDescent="0.25">
      <c r="A15" s="719" t="s">
        <v>344</v>
      </c>
      <c r="B15" s="719" t="s">
        <v>55</v>
      </c>
      <c r="C15" s="720" t="s">
        <v>2254</v>
      </c>
      <c r="D15" s="720" t="s">
        <v>2255</v>
      </c>
      <c r="E15" s="720" t="s">
        <v>2256</v>
      </c>
      <c r="F15" s="720" t="s">
        <v>2262</v>
      </c>
      <c r="G15" s="749" t="s">
        <v>2263</v>
      </c>
      <c r="H15" s="750">
        <v>1</v>
      </c>
      <c r="I15" s="735" t="s">
        <v>2250</v>
      </c>
      <c r="J15" s="736" t="s">
        <v>93</v>
      </c>
      <c r="K15" s="736" t="s">
        <v>1957</v>
      </c>
      <c r="L15" s="736" t="s">
        <v>2264</v>
      </c>
      <c r="M15" s="737">
        <v>45820</v>
      </c>
      <c r="N15" s="737">
        <v>46184</v>
      </c>
      <c r="O15" s="738">
        <f t="shared" si="0"/>
        <v>52</v>
      </c>
      <c r="P15" s="737">
        <v>46056</v>
      </c>
      <c r="Q15" s="737">
        <v>46056</v>
      </c>
      <c r="R15" s="739">
        <f t="shared" si="4"/>
        <v>-18.285714285714285</v>
      </c>
      <c r="S15" s="740" t="str">
        <f t="shared" ca="1" si="5"/>
        <v>En tiempo</v>
      </c>
      <c r="T15" s="1417">
        <v>0</v>
      </c>
      <c r="U15" s="741">
        <f t="shared" si="1"/>
        <v>0</v>
      </c>
      <c r="V15" s="741" t="str">
        <f t="shared" si="6"/>
        <v>100%</v>
      </c>
      <c r="W15" s="742" t="str">
        <f t="shared" si="7"/>
        <v>Cumple</v>
      </c>
      <c r="X15" s="720" t="s">
        <v>2265</v>
      </c>
      <c r="Y15" s="1421" t="s">
        <v>2266</v>
      </c>
      <c r="Z15" s="743">
        <f t="shared" si="2"/>
        <v>0.5</v>
      </c>
      <c r="AA15" s="744"/>
      <c r="AB15" s="744"/>
      <c r="AC15" s="745">
        <f t="shared" si="3"/>
        <v>0.5</v>
      </c>
      <c r="AD15" s="746"/>
      <c r="AP15" s="702"/>
      <c r="AQ15" s="713"/>
      <c r="AR15" s="706"/>
      <c r="AS15" s="706"/>
      <c r="AT15" s="706"/>
      <c r="AU15" s="706"/>
      <c r="AV15" s="703"/>
      <c r="AW15" s="703"/>
      <c r="AX15" s="703"/>
    </row>
    <row r="16" spans="1:50" ht="409.5" x14ac:dyDescent="0.25">
      <c r="A16" s="719" t="s">
        <v>344</v>
      </c>
      <c r="B16" s="719" t="s">
        <v>55</v>
      </c>
      <c r="C16" s="720" t="s">
        <v>2267</v>
      </c>
      <c r="D16" s="720" t="s">
        <v>2268</v>
      </c>
      <c r="E16" s="720" t="s">
        <v>2269</v>
      </c>
      <c r="F16" s="720" t="s">
        <v>2270</v>
      </c>
      <c r="G16" s="735" t="s">
        <v>2271</v>
      </c>
      <c r="H16" s="751">
        <v>1</v>
      </c>
      <c r="I16" s="749" t="s">
        <v>2250</v>
      </c>
      <c r="J16" s="736" t="s">
        <v>93</v>
      </c>
      <c r="K16" s="736" t="s">
        <v>471</v>
      </c>
      <c r="L16" s="735" t="s">
        <v>2272</v>
      </c>
      <c r="M16" s="737">
        <v>45820</v>
      </c>
      <c r="N16" s="737">
        <v>46184</v>
      </c>
      <c r="O16" s="738">
        <f t="shared" si="0"/>
        <v>52</v>
      </c>
      <c r="P16" s="737">
        <v>46056</v>
      </c>
      <c r="Q16" s="737">
        <v>46056</v>
      </c>
      <c r="R16" s="739">
        <f t="shared" si="4"/>
        <v>-18.285714285714285</v>
      </c>
      <c r="S16" s="740" t="str">
        <f t="shared" ca="1" si="5"/>
        <v>En tiempo</v>
      </c>
      <c r="T16" s="1210">
        <v>0.5</v>
      </c>
      <c r="U16" s="741">
        <f t="shared" si="1"/>
        <v>0.5</v>
      </c>
      <c r="V16" s="741" t="str">
        <f t="shared" si="6"/>
        <v>100%</v>
      </c>
      <c r="W16" s="742" t="str">
        <f t="shared" si="7"/>
        <v>Cumple</v>
      </c>
      <c r="X16" s="720" t="s">
        <v>2273</v>
      </c>
      <c r="Y16" s="1421" t="s">
        <v>2274</v>
      </c>
      <c r="Z16" s="743">
        <f t="shared" si="2"/>
        <v>0.75</v>
      </c>
      <c r="AA16" s="744"/>
      <c r="AB16" s="744"/>
      <c r="AC16" s="745">
        <f t="shared" si="3"/>
        <v>0.75</v>
      </c>
      <c r="AD16" s="746"/>
      <c r="AP16" s="702"/>
      <c r="AQ16" s="713"/>
      <c r="AR16" s="706"/>
      <c r="AS16" s="706"/>
      <c r="AT16" s="706"/>
      <c r="AU16" s="706"/>
      <c r="AV16" s="703"/>
      <c r="AW16" s="703"/>
      <c r="AX16" s="703"/>
    </row>
    <row r="17" spans="1:394" ht="409.5" x14ac:dyDescent="0.25">
      <c r="A17" s="719" t="s">
        <v>344</v>
      </c>
      <c r="B17" s="719" t="s">
        <v>55</v>
      </c>
      <c r="C17" s="720" t="s">
        <v>2267</v>
      </c>
      <c r="D17" s="720" t="s">
        <v>2268</v>
      </c>
      <c r="E17" s="720" t="s">
        <v>2269</v>
      </c>
      <c r="F17" s="720" t="s">
        <v>2275</v>
      </c>
      <c r="G17" s="735" t="s">
        <v>2276</v>
      </c>
      <c r="H17" s="751">
        <v>1</v>
      </c>
      <c r="I17" s="749" t="s">
        <v>2250</v>
      </c>
      <c r="J17" s="736" t="s">
        <v>93</v>
      </c>
      <c r="K17" s="736" t="s">
        <v>471</v>
      </c>
      <c r="L17" s="771" t="s">
        <v>2277</v>
      </c>
      <c r="M17" s="772">
        <v>45820</v>
      </c>
      <c r="N17" s="772">
        <v>46184</v>
      </c>
      <c r="O17" s="738">
        <f t="shared" si="0"/>
        <v>52</v>
      </c>
      <c r="P17" s="772">
        <v>46056</v>
      </c>
      <c r="Q17" s="772">
        <v>46056</v>
      </c>
      <c r="R17" s="739">
        <f t="shared" si="4"/>
        <v>-18.285714285714285</v>
      </c>
      <c r="S17" s="740" t="str">
        <f t="shared" ca="1" si="5"/>
        <v>En tiempo</v>
      </c>
      <c r="T17" s="1418">
        <v>0.5</v>
      </c>
      <c r="U17" s="741">
        <f t="shared" si="1"/>
        <v>0.5</v>
      </c>
      <c r="V17" s="741" t="str">
        <f t="shared" si="6"/>
        <v>100%</v>
      </c>
      <c r="W17" s="742" t="str">
        <f t="shared" si="7"/>
        <v>Cumple</v>
      </c>
      <c r="X17" s="720" t="s">
        <v>2265</v>
      </c>
      <c r="Y17" s="1421" t="s">
        <v>2278</v>
      </c>
      <c r="Z17" s="743">
        <f t="shared" si="2"/>
        <v>0.75</v>
      </c>
      <c r="AA17" s="744"/>
      <c r="AB17" s="744"/>
      <c r="AC17" s="745">
        <f t="shared" si="3"/>
        <v>0.75</v>
      </c>
      <c r="AD17" s="746"/>
      <c r="AP17" s="702"/>
      <c r="AQ17" s="713"/>
      <c r="AR17" s="706"/>
      <c r="AS17" s="706"/>
      <c r="AT17" s="706"/>
      <c r="AU17" s="706"/>
      <c r="AV17" s="703"/>
      <c r="AW17" s="703"/>
      <c r="AX17" s="703"/>
    </row>
    <row r="18" spans="1:394" ht="126" x14ac:dyDescent="0.25">
      <c r="A18" s="753" t="s">
        <v>344</v>
      </c>
      <c r="B18" s="753" t="s">
        <v>55</v>
      </c>
      <c r="C18" s="720" t="s">
        <v>2267</v>
      </c>
      <c r="D18" s="720" t="s">
        <v>2268</v>
      </c>
      <c r="E18" s="720" t="s">
        <v>2279</v>
      </c>
      <c r="F18" s="720" t="s">
        <v>2280</v>
      </c>
      <c r="G18" s="735" t="s">
        <v>2281</v>
      </c>
      <c r="H18" s="747">
        <v>1</v>
      </c>
      <c r="I18" s="749" t="s">
        <v>2250</v>
      </c>
      <c r="J18" s="754" t="s">
        <v>93</v>
      </c>
      <c r="K18" s="770" t="s">
        <v>471</v>
      </c>
      <c r="L18" s="754" t="s">
        <v>2282</v>
      </c>
      <c r="M18" s="737">
        <v>45820</v>
      </c>
      <c r="N18" s="737">
        <v>46184</v>
      </c>
      <c r="O18" s="755">
        <f t="shared" si="0"/>
        <v>52</v>
      </c>
      <c r="P18" s="737">
        <v>46056</v>
      </c>
      <c r="Q18" s="737">
        <v>46056</v>
      </c>
      <c r="R18" s="767">
        <f t="shared" si="4"/>
        <v>-18.285714285714285</v>
      </c>
      <c r="S18" s="768" t="str">
        <f t="shared" ca="1" si="5"/>
        <v>En tiempo</v>
      </c>
      <c r="T18" s="1210">
        <v>0.5</v>
      </c>
      <c r="U18" s="743">
        <f t="shared" si="1"/>
        <v>0.5</v>
      </c>
      <c r="V18" s="743" t="str">
        <f t="shared" si="6"/>
        <v>100%</v>
      </c>
      <c r="W18" s="769" t="str">
        <f t="shared" si="7"/>
        <v>Cumple</v>
      </c>
      <c r="X18" s="1422" t="s">
        <v>2283</v>
      </c>
      <c r="Y18" s="1423" t="s">
        <v>2284</v>
      </c>
      <c r="Z18" s="743">
        <f t="shared" si="2"/>
        <v>0.75</v>
      </c>
      <c r="AA18" s="744"/>
      <c r="AB18" s="744"/>
      <c r="AC18" s="745">
        <f t="shared" si="3"/>
        <v>0.75</v>
      </c>
      <c r="AD18" s="746"/>
      <c r="AP18" s="702"/>
      <c r="AQ18" s="713" t="s">
        <v>1979</v>
      </c>
      <c r="AR18" s="706"/>
      <c r="AS18" s="706"/>
      <c r="AT18" s="706"/>
      <c r="AU18" s="706" t="s">
        <v>1980</v>
      </c>
      <c r="AV18" s="703"/>
      <c r="AW18" s="703"/>
      <c r="AX18" s="703"/>
    </row>
    <row r="19" spans="1:394" ht="18.75" thickBot="1" x14ac:dyDescent="0.3">
      <c r="A19" s="752"/>
      <c r="B19" s="752"/>
      <c r="C19" s="752"/>
      <c r="D19" s="752"/>
      <c r="E19" s="752"/>
      <c r="F19" s="752"/>
      <c r="G19" s="756" t="s">
        <v>80</v>
      </c>
      <c r="H19" s="757">
        <f>SUM(H9:H18)</f>
        <v>11</v>
      </c>
      <c r="R19" s="758" t="s">
        <v>81</v>
      </c>
      <c r="S19" s="759"/>
      <c r="T19" s="760">
        <f>SUM(T9:T18)</f>
        <v>6.07</v>
      </c>
      <c r="U19" s="1212">
        <f>AVERAGE(U9:U18)</f>
        <v>0.55700000000000005</v>
      </c>
      <c r="V19" s="766"/>
      <c r="W19" s="762">
        <f>(COUNTIF(W9:W18,"Cumple")*100%)/COUNTA(W9:W18)</f>
        <v>1</v>
      </c>
      <c r="X19" s="752"/>
      <c r="Y19" s="752"/>
      <c r="Z19" s="752"/>
      <c r="AA19" s="758" t="s">
        <v>81</v>
      </c>
      <c r="AB19" s="759"/>
      <c r="AC19" s="761">
        <f>AVERAGE(AC9:AC18)</f>
        <v>0.77849999999999997</v>
      </c>
      <c r="AD19" s="752"/>
      <c r="AE19" s="752"/>
      <c r="AF19" s="752"/>
      <c r="AG19" s="752"/>
      <c r="AH19" s="752"/>
      <c r="AI19" s="752"/>
      <c r="AJ19" s="752"/>
      <c r="AK19" s="752"/>
      <c r="AL19" s="752"/>
      <c r="AM19" s="752"/>
      <c r="AN19" s="752"/>
      <c r="AO19" s="752"/>
      <c r="AP19" s="702"/>
      <c r="AQ19" s="701"/>
      <c r="AR19" s="706"/>
      <c r="AS19" s="706"/>
      <c r="AT19" s="706"/>
      <c r="AU19" s="706">
        <v>11</v>
      </c>
      <c r="AV19" s="703"/>
      <c r="AW19" s="703"/>
      <c r="AX19" s="703"/>
      <c r="AY19" s="752"/>
      <c r="AZ19" s="752"/>
      <c r="BA19" s="752"/>
      <c r="BB19" s="752"/>
      <c r="BC19" s="752"/>
      <c r="BD19" s="752"/>
      <c r="BE19" s="752"/>
      <c r="BF19" s="752"/>
      <c r="BG19" s="752"/>
      <c r="BH19" s="752"/>
      <c r="BI19" s="752"/>
      <c r="BJ19" s="752"/>
      <c r="BK19" s="752"/>
      <c r="BL19" s="752"/>
      <c r="BM19" s="752"/>
      <c r="BN19" s="752"/>
      <c r="BO19" s="752"/>
      <c r="BP19" s="752"/>
      <c r="BQ19" s="752"/>
      <c r="BR19" s="752"/>
      <c r="BS19" s="752"/>
      <c r="BT19" s="752"/>
      <c r="BU19" s="752"/>
      <c r="BV19" s="752"/>
      <c r="BW19" s="752"/>
      <c r="BX19" s="752"/>
      <c r="BY19" s="752"/>
      <c r="BZ19" s="752"/>
      <c r="CA19" s="752"/>
      <c r="CB19" s="752"/>
      <c r="CC19" s="752"/>
      <c r="CD19" s="752"/>
      <c r="CE19" s="752"/>
      <c r="CF19" s="752"/>
      <c r="CG19" s="752"/>
      <c r="CH19" s="752"/>
      <c r="CI19" s="752"/>
      <c r="CJ19" s="752"/>
      <c r="CK19" s="752"/>
      <c r="CL19" s="752"/>
      <c r="CM19" s="752"/>
      <c r="CN19" s="752"/>
      <c r="CO19" s="752"/>
      <c r="CP19" s="752"/>
      <c r="CQ19" s="752"/>
      <c r="CR19" s="752"/>
      <c r="CS19" s="752"/>
      <c r="CT19" s="752"/>
      <c r="CU19" s="752"/>
      <c r="CV19" s="752"/>
    </row>
    <row r="20" spans="1:394" s="695" customFormat="1" x14ac:dyDescent="0.25">
      <c r="A20" s="763"/>
      <c r="B20" s="763"/>
      <c r="C20" s="763"/>
      <c r="D20" s="763"/>
      <c r="E20" s="763"/>
      <c r="F20" s="763"/>
      <c r="G20" s="763"/>
      <c r="H20" s="752"/>
      <c r="I20" s="752"/>
      <c r="J20" s="752"/>
      <c r="K20" s="752"/>
      <c r="L20" s="752"/>
      <c r="M20" s="752"/>
      <c r="N20" s="752"/>
      <c r="U20" s="764"/>
      <c r="AP20" s="702"/>
      <c r="AQ20" s="701"/>
      <c r="AR20" s="706"/>
      <c r="AS20" s="706"/>
      <c r="AT20" s="706"/>
      <c r="AU20" s="706" t="s">
        <v>1990</v>
      </c>
      <c r="AV20" s="703"/>
      <c r="AW20" s="703"/>
      <c r="AX20" s="703"/>
      <c r="CW20" s="752"/>
      <c r="CX20" s="752"/>
      <c r="CY20" s="752"/>
      <c r="CZ20" s="752"/>
      <c r="DA20" s="752"/>
      <c r="DB20" s="752"/>
      <c r="DC20" s="752"/>
      <c r="DD20" s="752"/>
      <c r="DE20" s="752"/>
      <c r="DF20" s="752"/>
      <c r="DG20" s="752"/>
      <c r="DH20" s="752"/>
      <c r="DI20" s="752"/>
      <c r="DJ20" s="752"/>
      <c r="DK20" s="752"/>
      <c r="DL20" s="752"/>
      <c r="DM20" s="752"/>
      <c r="DN20" s="752"/>
      <c r="DO20" s="752"/>
      <c r="DP20" s="752"/>
      <c r="DQ20" s="752"/>
      <c r="DR20" s="752"/>
      <c r="DS20" s="752"/>
      <c r="DT20" s="752"/>
      <c r="DU20" s="752"/>
      <c r="DV20" s="752"/>
      <c r="DW20" s="752"/>
      <c r="DX20" s="752"/>
      <c r="DY20" s="752"/>
      <c r="DZ20" s="752"/>
      <c r="EA20" s="752"/>
      <c r="EB20" s="752"/>
      <c r="EC20" s="752"/>
      <c r="ED20" s="752"/>
      <c r="EE20" s="752"/>
      <c r="EF20" s="752"/>
      <c r="EG20" s="752"/>
      <c r="EH20" s="752"/>
      <c r="EI20" s="752"/>
      <c r="EJ20" s="752"/>
      <c r="EK20" s="752"/>
      <c r="EL20" s="752"/>
      <c r="EM20" s="752"/>
      <c r="EN20" s="752"/>
      <c r="EO20" s="752"/>
      <c r="EP20" s="752"/>
      <c r="EQ20" s="752"/>
      <c r="ER20" s="752"/>
      <c r="ES20" s="752"/>
      <c r="ET20" s="752"/>
      <c r="EU20" s="752"/>
      <c r="EV20" s="752"/>
      <c r="EW20" s="752"/>
      <c r="EX20" s="752"/>
      <c r="EY20" s="752"/>
      <c r="EZ20" s="752"/>
      <c r="FA20" s="752"/>
      <c r="FB20" s="752"/>
      <c r="FC20" s="752"/>
      <c r="FD20" s="752"/>
      <c r="FE20" s="752"/>
      <c r="FF20" s="752"/>
      <c r="FG20" s="752"/>
      <c r="FH20" s="752"/>
      <c r="FI20" s="752"/>
      <c r="FJ20" s="752"/>
      <c r="FK20" s="752"/>
      <c r="FL20" s="752"/>
      <c r="FM20" s="752"/>
      <c r="FN20" s="752"/>
      <c r="FO20" s="752"/>
      <c r="FP20" s="752"/>
      <c r="FQ20" s="752"/>
      <c r="FR20" s="752"/>
      <c r="FS20" s="752"/>
      <c r="FT20" s="752"/>
      <c r="FU20" s="752"/>
      <c r="FV20" s="752"/>
      <c r="FW20" s="752"/>
      <c r="FX20" s="752"/>
      <c r="FY20" s="752"/>
      <c r="FZ20" s="752"/>
      <c r="GA20" s="752"/>
      <c r="GB20" s="752"/>
      <c r="GC20" s="752"/>
      <c r="GD20" s="752"/>
      <c r="GE20" s="752"/>
      <c r="GF20" s="752"/>
      <c r="GG20" s="752"/>
      <c r="GH20" s="752"/>
      <c r="GI20" s="752"/>
      <c r="GJ20" s="752"/>
      <c r="GK20" s="752"/>
      <c r="GL20" s="752"/>
      <c r="GM20" s="752"/>
      <c r="GN20" s="752"/>
      <c r="GO20" s="752"/>
      <c r="GP20" s="752"/>
      <c r="GQ20" s="752"/>
      <c r="GR20" s="752"/>
      <c r="GS20" s="752"/>
      <c r="GT20" s="752"/>
      <c r="GU20" s="752"/>
      <c r="GV20" s="752"/>
      <c r="GW20" s="752"/>
      <c r="GX20" s="752"/>
      <c r="GY20" s="752"/>
      <c r="GZ20" s="752"/>
      <c r="HA20" s="752"/>
      <c r="HB20" s="752"/>
      <c r="HC20" s="752"/>
      <c r="HD20" s="752"/>
      <c r="HE20" s="752"/>
      <c r="HF20" s="752"/>
      <c r="HG20" s="752"/>
      <c r="HH20" s="752"/>
      <c r="HI20" s="752"/>
      <c r="HJ20" s="752"/>
      <c r="HK20" s="752"/>
      <c r="HL20" s="752"/>
      <c r="HM20" s="752"/>
      <c r="HN20" s="752"/>
      <c r="HO20" s="752"/>
      <c r="HP20" s="752"/>
      <c r="HQ20" s="752"/>
      <c r="HR20" s="752"/>
      <c r="HS20" s="752"/>
      <c r="HT20" s="752"/>
      <c r="HU20" s="752"/>
      <c r="HV20" s="752"/>
      <c r="HW20" s="752"/>
      <c r="HX20" s="752"/>
      <c r="HY20" s="752"/>
      <c r="HZ20" s="752"/>
      <c r="IA20" s="752"/>
      <c r="IB20" s="752"/>
      <c r="IC20" s="752"/>
      <c r="ID20" s="752"/>
      <c r="IE20" s="752"/>
      <c r="IF20" s="752"/>
      <c r="IG20" s="752"/>
      <c r="IH20" s="752"/>
      <c r="II20" s="752"/>
      <c r="IJ20" s="752"/>
      <c r="IK20" s="752"/>
      <c r="IL20" s="752"/>
      <c r="IM20" s="752"/>
      <c r="IN20" s="752"/>
      <c r="IO20" s="752"/>
      <c r="IP20" s="752"/>
      <c r="IQ20" s="752"/>
      <c r="IR20" s="752"/>
      <c r="IS20" s="752"/>
      <c r="IT20" s="752"/>
      <c r="IU20" s="752"/>
      <c r="IV20" s="752"/>
      <c r="IW20" s="752"/>
      <c r="IX20" s="752"/>
      <c r="IY20" s="752"/>
      <c r="IZ20" s="752"/>
      <c r="JA20" s="752"/>
      <c r="JB20" s="752"/>
      <c r="JC20" s="752"/>
      <c r="JD20" s="752"/>
      <c r="JE20" s="752"/>
      <c r="JF20" s="752"/>
      <c r="JG20" s="752"/>
      <c r="JH20" s="752"/>
      <c r="JI20" s="752"/>
      <c r="JJ20" s="752"/>
      <c r="JK20" s="752"/>
      <c r="JL20" s="752"/>
      <c r="JM20" s="752"/>
      <c r="JN20" s="752"/>
      <c r="JO20" s="752"/>
      <c r="JP20" s="752"/>
      <c r="JQ20" s="752"/>
      <c r="JR20" s="752"/>
      <c r="JS20" s="752"/>
      <c r="JT20" s="752"/>
      <c r="JU20" s="752"/>
      <c r="JV20" s="752"/>
      <c r="JW20" s="752"/>
      <c r="JX20" s="752"/>
      <c r="JY20" s="752"/>
      <c r="JZ20" s="752"/>
      <c r="KA20" s="752"/>
      <c r="KB20" s="752"/>
      <c r="KC20" s="752"/>
      <c r="KD20" s="752"/>
      <c r="KE20" s="752"/>
      <c r="KF20" s="752"/>
      <c r="KG20" s="752"/>
      <c r="KH20" s="752"/>
      <c r="KI20" s="752"/>
      <c r="KJ20" s="752"/>
      <c r="KK20" s="752"/>
      <c r="KL20" s="752"/>
      <c r="KM20" s="752"/>
      <c r="KN20" s="752"/>
      <c r="KO20" s="752"/>
      <c r="KP20" s="752"/>
      <c r="KQ20" s="752"/>
      <c r="KR20" s="752"/>
      <c r="KS20" s="752"/>
      <c r="KT20" s="752"/>
      <c r="KU20" s="752"/>
      <c r="KV20" s="752"/>
      <c r="KW20" s="752"/>
      <c r="KX20" s="752"/>
      <c r="KY20" s="752"/>
      <c r="KZ20" s="752"/>
      <c r="LA20" s="752"/>
      <c r="LB20" s="752"/>
      <c r="LC20" s="752"/>
      <c r="LD20" s="752"/>
      <c r="LE20" s="752"/>
      <c r="LF20" s="752"/>
      <c r="LG20" s="752"/>
      <c r="LH20" s="752"/>
      <c r="LI20" s="752"/>
      <c r="LJ20" s="752"/>
      <c r="LK20" s="752"/>
      <c r="LL20" s="752"/>
      <c r="LM20" s="752"/>
      <c r="LN20" s="752"/>
      <c r="LO20" s="752"/>
      <c r="LP20" s="752"/>
      <c r="LQ20" s="752"/>
      <c r="LR20" s="752"/>
      <c r="LS20" s="752"/>
      <c r="LT20" s="752"/>
      <c r="LU20" s="752"/>
      <c r="LV20" s="752"/>
      <c r="LW20" s="752"/>
      <c r="LX20" s="752"/>
      <c r="LY20" s="752"/>
      <c r="LZ20" s="752"/>
      <c r="MA20" s="752"/>
      <c r="MB20" s="752"/>
      <c r="MC20" s="752"/>
      <c r="MD20" s="752"/>
      <c r="ME20" s="752"/>
      <c r="MF20" s="752"/>
      <c r="MG20" s="752"/>
      <c r="MH20" s="752"/>
      <c r="MI20" s="752"/>
      <c r="MJ20" s="752"/>
      <c r="MK20" s="752"/>
      <c r="ML20" s="752"/>
      <c r="MM20" s="752"/>
      <c r="MN20" s="752"/>
      <c r="MO20" s="752"/>
      <c r="MP20" s="752"/>
      <c r="MQ20" s="752"/>
      <c r="MR20" s="752"/>
      <c r="MS20" s="752"/>
      <c r="MT20" s="752"/>
      <c r="MU20" s="752"/>
      <c r="MV20" s="752"/>
      <c r="MW20" s="752"/>
      <c r="MX20" s="752"/>
      <c r="MY20" s="752"/>
      <c r="MZ20" s="752"/>
      <c r="NA20" s="752"/>
      <c r="NB20" s="752"/>
      <c r="NC20" s="752"/>
      <c r="ND20" s="752"/>
      <c r="NE20" s="752"/>
      <c r="NF20" s="752"/>
      <c r="NG20" s="752"/>
      <c r="NH20" s="752"/>
      <c r="NI20" s="752"/>
      <c r="NJ20" s="752"/>
      <c r="NK20" s="752"/>
      <c r="NL20" s="752"/>
      <c r="NM20" s="752"/>
      <c r="NN20" s="752"/>
      <c r="NO20" s="752"/>
      <c r="NP20" s="752"/>
      <c r="NQ20" s="752"/>
      <c r="NR20" s="752"/>
      <c r="NS20" s="752"/>
      <c r="NT20" s="752"/>
      <c r="NU20" s="752"/>
      <c r="NV20" s="752"/>
      <c r="NW20" s="752"/>
      <c r="NX20" s="752"/>
      <c r="NY20" s="752"/>
      <c r="NZ20" s="752"/>
      <c r="OA20" s="752"/>
      <c r="OB20" s="752"/>
      <c r="OC20" s="752"/>
      <c r="OD20" s="752"/>
    </row>
  </sheetData>
  <dataConsolidate/>
  <mergeCells count="24">
    <mergeCell ref="T4:U4"/>
    <mergeCell ref="V4:Y4"/>
    <mergeCell ref="A4:B4"/>
    <mergeCell ref="C4:F4"/>
    <mergeCell ref="G4:H4"/>
    <mergeCell ref="I4:N4"/>
    <mergeCell ref="O4:P4"/>
    <mergeCell ref="Q4:S4"/>
    <mergeCell ref="Z1:AD1"/>
    <mergeCell ref="A2:B2"/>
    <mergeCell ref="C2:F2"/>
    <mergeCell ref="G2:H2"/>
    <mergeCell ref="I2:N2"/>
    <mergeCell ref="Z2:AD4"/>
    <mergeCell ref="Q3:V3"/>
    <mergeCell ref="A1:B1"/>
    <mergeCell ref="C1:N1"/>
    <mergeCell ref="O1:P1"/>
    <mergeCell ref="Q1:Y1"/>
    <mergeCell ref="A3:B3"/>
    <mergeCell ref="C3:F3"/>
    <mergeCell ref="G3:H3"/>
    <mergeCell ref="I3:N3"/>
    <mergeCell ref="O3:P3"/>
  </mergeCells>
  <conditionalFormatting sqref="R7:R18">
    <cfRule type="cellIs" dxfId="111" priority="16" operator="greaterThan">
      <formula>0</formula>
    </cfRule>
    <cfRule type="cellIs" dxfId="110" priority="17" operator="lessThan">
      <formula>0</formula>
    </cfRule>
  </conditionalFormatting>
  <conditionalFormatting sqref="S7:S18">
    <cfRule type="containsText" dxfId="109" priority="14" operator="containsText" text="Alerta">
      <formula>NOT(ISERROR(SEARCH("Alerta",S7)))</formula>
    </cfRule>
    <cfRule type="containsText" dxfId="108" priority="15" operator="containsText" text="En tiempo">
      <formula>NOT(ISERROR(SEARCH("En tiempo",S7)))</formula>
    </cfRule>
  </conditionalFormatting>
  <conditionalFormatting sqref="U19">
    <cfRule type="cellIs" dxfId="107" priority="25" operator="between">
      <formula>0.19</formula>
      <formula>0</formula>
    </cfRule>
    <cfRule type="cellIs" dxfId="106" priority="26" operator="between">
      <formula>0.49</formula>
      <formula>0.2</formula>
    </cfRule>
    <cfRule type="cellIs" dxfId="105" priority="27" operator="between">
      <formula>0.89</formula>
      <formula>0.5</formula>
    </cfRule>
    <cfRule type="cellIs" dxfId="104" priority="28" operator="between">
      <formula>1</formula>
      <formula>0.9</formula>
    </cfRule>
  </conditionalFormatting>
  <conditionalFormatting sqref="U7:V18">
    <cfRule type="cellIs" dxfId="103" priority="8" operator="between">
      <formula>29%</formula>
      <formula>0%</formula>
    </cfRule>
    <cfRule type="cellIs" dxfId="102" priority="9" operator="between">
      <formula>49%</formula>
      <formula>30%</formula>
    </cfRule>
    <cfRule type="cellIs" dxfId="101" priority="10" operator="between">
      <formula>79%</formula>
      <formula>50%</formula>
    </cfRule>
    <cfRule type="cellIs" dxfId="100" priority="11" operator="between">
      <formula>80%</formula>
      <formula>100%</formula>
    </cfRule>
  </conditionalFormatting>
  <conditionalFormatting sqref="W7:W18">
    <cfRule type="containsText" dxfId="99" priority="12" operator="containsText" text="Incumple">
      <formula>NOT(ISERROR(SEARCH("Incumple",W7)))</formula>
    </cfRule>
    <cfRule type="containsText" dxfId="98" priority="13" operator="containsText" text="Cumple">
      <formula>NOT(ISERROR(SEARCH("Cumple",W7)))</formula>
    </cfRule>
  </conditionalFormatting>
  <conditionalFormatting sqref="W19">
    <cfRule type="cellIs" dxfId="97" priority="21" operator="between">
      <formula>0.19</formula>
      <formula>0</formula>
    </cfRule>
    <cfRule type="cellIs" dxfId="96" priority="22" operator="between">
      <formula>0.49</formula>
      <formula>0.2</formula>
    </cfRule>
    <cfRule type="cellIs" dxfId="95" priority="23" operator="between">
      <formula>0.89</formula>
      <formula>0.5</formula>
    </cfRule>
    <cfRule type="cellIs" dxfId="94" priority="24" operator="between">
      <formula>1</formula>
      <formula>0.9</formula>
    </cfRule>
  </conditionalFormatting>
  <conditionalFormatting sqref="Z7:Z18">
    <cfRule type="cellIs" dxfId="93" priority="4" operator="between">
      <formula>0.19</formula>
      <formula>0</formula>
    </cfRule>
    <cfRule type="cellIs" dxfId="92" priority="5" operator="between">
      <formula>0.49</formula>
      <formula>0.2</formula>
    </cfRule>
    <cfRule type="cellIs" dxfId="91" priority="6" operator="between">
      <formula>0.89</formula>
      <formula>0.5</formula>
    </cfRule>
    <cfRule type="cellIs" dxfId="90" priority="7" operator="between">
      <formula>1</formula>
      <formula>0.9</formula>
    </cfRule>
  </conditionalFormatting>
  <conditionalFormatting sqref="AC7:AC19">
    <cfRule type="cellIs" dxfId="89" priority="1" operator="between">
      <formula>0.3</formula>
      <formula>0</formula>
    </cfRule>
    <cfRule type="cellIs" dxfId="88" priority="2" operator="between">
      <formula>0.6999</formula>
      <formula>0.3111</formula>
    </cfRule>
    <cfRule type="cellIs" dxfId="87" priority="3" operator="between">
      <formula>1</formula>
      <formula>0.7</formula>
    </cfRule>
  </conditionalFormatting>
  <dataValidations count="7">
    <dataValidation type="list" allowBlank="1" showInputMessage="1" showErrorMessage="1" sqref="K7:K18" xr:uid="{F8FE5F7B-9081-4E8D-9523-1F2D87D0FF2E}">
      <formula1>$AS$4:$AS$11</formula1>
    </dataValidation>
    <dataValidation type="list" allowBlank="1" showInputMessage="1" showErrorMessage="1" sqref="J7:J18" xr:uid="{B95E3BD8-EAD9-492E-80C2-62EBDC9BA903}">
      <formula1>$AR$4:$AR$11</formula1>
    </dataValidation>
    <dataValidation type="list" allowBlank="1" showInputMessage="1" showErrorMessage="1" sqref="A7:A18" xr:uid="{99DB5842-C06C-438E-8D8D-9F2A89C4976B}">
      <formula1>$AP$4:$AP$11</formula1>
    </dataValidation>
    <dataValidation type="list" allowBlank="1" showInputMessage="1" showErrorMessage="1" sqref="B7:B18" xr:uid="{F580D31F-E7A4-4B39-91E5-2F9B8D0124F6}">
      <formula1>$AV$5:$AV$9</formula1>
    </dataValidation>
    <dataValidation type="list" allowBlank="1" showInputMessage="1" showErrorMessage="1" sqref="AS4:AS12" xr:uid="{64246076-6BBA-479D-A4C5-042D5BAD2F41}">
      <formula1>"*=Datos$f6:$f12"</formula1>
    </dataValidation>
    <dataValidation type="list" allowBlank="1" showInputMessage="1" showErrorMessage="1" errorTitle="Estado" error="No es un estado de los Planes de Mejoramiento" sqref="Q4:S4" xr:uid="{5D25922A-E381-4D51-B90F-FDA769A81545}">
      <formula1>$AW$4:$AW$6</formula1>
    </dataValidation>
    <dataValidation type="list" allowBlank="1" showInputMessage="1" showErrorMessage="1" sqref="I9:I18" xr:uid="{9DB307C6-CF8D-4860-87D9-E2DBCD210EA6}">
      <formula1>UnidaddeMedida</formula1>
    </dataValidation>
  </dataValidations>
  <pageMargins left="0.31496062992125984" right="0.31496062992125984" top="0.31496062992125984" bottom="0.31496062992125984" header="0.31496062992125984" footer="0.31496062992125984"/>
  <pageSetup paperSize="14" scale="43" fitToWidth="0" orientation="landscape" r:id="rId1"/>
  <colBreaks count="2" manualBreakCount="2">
    <brk id="14" max="1048575" man="1"/>
    <brk id="25"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249977111117893"/>
  </sheetPr>
  <dimension ref="A1:AV33"/>
  <sheetViews>
    <sheetView topLeftCell="X1" zoomScale="82" zoomScaleNormal="82" zoomScaleSheetLayoutView="49" workbookViewId="0">
      <selection activeCell="AD7" sqref="AD7"/>
    </sheetView>
  </sheetViews>
  <sheetFormatPr baseColWidth="10" defaultColWidth="17.5703125" defaultRowHeight="15" x14ac:dyDescent="0.2"/>
  <cols>
    <col min="1" max="1" width="12.140625" style="75" customWidth="1"/>
    <col min="2" max="2" width="11.42578125" style="75" customWidth="1"/>
    <col min="3" max="3" width="46.28515625" style="75" customWidth="1"/>
    <col min="4" max="4" width="44.140625" style="75" customWidth="1"/>
    <col min="5" max="5" width="36.7109375" style="75" customWidth="1"/>
    <col min="6" max="6" width="40.140625" style="75" customWidth="1"/>
    <col min="7" max="7" width="32.85546875" style="75" customWidth="1"/>
    <col min="8" max="8" width="13" style="72" customWidth="1"/>
    <col min="9" max="9" width="26.5703125" style="72" customWidth="1"/>
    <col min="10" max="10" width="16.140625" style="72" customWidth="1"/>
    <col min="11" max="11" width="21.42578125" style="72" customWidth="1"/>
    <col min="12" max="12" width="20.5703125" style="72" customWidth="1"/>
    <col min="13" max="13" width="12.7109375" style="72" customWidth="1"/>
    <col min="14" max="14" width="14" style="72" customWidth="1"/>
    <col min="15" max="15" width="12" style="71" customWidth="1"/>
    <col min="16" max="16" width="15.42578125" style="71" customWidth="1"/>
    <col min="17" max="17" width="13.140625" style="71" customWidth="1"/>
    <col min="18" max="18" width="11.5703125" style="71" customWidth="1"/>
    <col min="19" max="19" width="11.140625" style="71" customWidth="1"/>
    <col min="20" max="20" width="15" style="71" customWidth="1"/>
    <col min="21" max="21" width="16.5703125" style="76" customWidth="1"/>
    <col min="22" max="22" width="14.28515625" style="71" customWidth="1"/>
    <col min="23" max="23" width="16.7109375" style="71" customWidth="1"/>
    <col min="24" max="24" width="56.85546875" style="71" customWidth="1"/>
    <col min="25" max="25" width="59.85546875" style="71" customWidth="1"/>
    <col min="26" max="26" width="12.28515625" style="71" customWidth="1"/>
    <col min="27" max="27" width="13.42578125" style="71" customWidth="1"/>
    <col min="28" max="29" width="14.140625" style="71" customWidth="1"/>
    <col min="30" max="30" width="78.85546875" style="71" customWidth="1"/>
    <col min="42" max="42" width="28.5703125" hidden="1" customWidth="1"/>
    <col min="43" max="43" width="42" hidden="1" customWidth="1"/>
    <col min="44" max="44" width="0" hidden="1" customWidth="1"/>
    <col min="45" max="45" width="51.42578125" hidden="1" customWidth="1"/>
    <col min="46" max="46" width="8.5703125" hidden="1" customWidth="1"/>
    <col min="47" max="47" width="7.140625" hidden="1" customWidth="1"/>
    <col min="48" max="48" width="20.85546875" hidden="1" customWidth="1"/>
    <col min="49" max="49" width="0" hidden="1" customWidth="1"/>
    <col min="50" max="50" width="22.42578125" customWidth="1"/>
  </cols>
  <sheetData>
    <row r="1" spans="1:30" ht="105.6" customHeight="1" thickBot="1" x14ac:dyDescent="0.25">
      <c r="A1" s="1466" t="s">
        <v>0</v>
      </c>
      <c r="B1" s="1466"/>
      <c r="C1" s="1466" t="s">
        <v>1</v>
      </c>
      <c r="D1" s="1466"/>
      <c r="E1" s="1466"/>
      <c r="F1" s="1466"/>
      <c r="G1" s="1466"/>
      <c r="H1" s="1466"/>
      <c r="I1" s="1466"/>
      <c r="J1" s="1466"/>
      <c r="K1" s="1466"/>
      <c r="L1" s="1466"/>
      <c r="M1" s="1466"/>
      <c r="N1" s="1466"/>
      <c r="O1" s="1466"/>
      <c r="P1" s="1466"/>
      <c r="Q1" s="1466" t="s">
        <v>2</v>
      </c>
      <c r="R1" s="1466"/>
      <c r="S1" s="1466"/>
      <c r="T1" s="1466"/>
      <c r="U1" s="1466"/>
      <c r="V1" s="1466"/>
      <c r="W1" s="1466"/>
      <c r="X1" s="1466"/>
      <c r="Y1" s="1466"/>
      <c r="Z1" s="1466" t="s">
        <v>2</v>
      </c>
      <c r="AA1" s="1466"/>
      <c r="AB1" s="1466"/>
      <c r="AC1" s="1466"/>
      <c r="AD1" s="1466"/>
    </row>
    <row r="2" spans="1:30" ht="20.100000000000001" customHeight="1" thickBot="1" x14ac:dyDescent="0.25">
      <c r="A2" s="1466" t="s">
        <v>3</v>
      </c>
      <c r="B2" s="1466"/>
      <c r="C2" s="1466" t="s">
        <v>4</v>
      </c>
      <c r="D2" s="1510"/>
      <c r="E2" s="1510"/>
      <c r="F2" s="1510"/>
      <c r="G2" s="1466" t="s">
        <v>5</v>
      </c>
      <c r="H2" s="1466"/>
      <c r="I2" s="1466" t="s">
        <v>6</v>
      </c>
      <c r="J2" s="1466"/>
      <c r="K2" s="1466"/>
      <c r="L2" s="1466"/>
      <c r="M2" s="1466"/>
      <c r="N2" s="1466"/>
      <c r="O2" s="1466"/>
      <c r="P2" s="1466"/>
      <c r="Q2" s="1466"/>
      <c r="R2" s="1466"/>
      <c r="S2" s="1466"/>
      <c r="T2" s="1466"/>
      <c r="U2" s="1466"/>
      <c r="V2" s="1466"/>
      <c r="W2" s="1466"/>
      <c r="X2" s="1466"/>
      <c r="Y2" s="1466"/>
      <c r="Z2" s="1466"/>
      <c r="AA2" s="1466"/>
      <c r="AB2" s="1466"/>
      <c r="AC2" s="1466"/>
      <c r="AD2" s="1466"/>
    </row>
    <row r="3" spans="1:30" ht="25.5" customHeight="1" x14ac:dyDescent="0.2">
      <c r="A3" s="1508" t="s">
        <v>7</v>
      </c>
      <c r="B3" s="1508"/>
      <c r="C3" s="1466" t="s">
        <v>8</v>
      </c>
      <c r="D3" s="1466"/>
      <c r="E3" s="1466"/>
      <c r="F3" s="1466"/>
      <c r="G3" s="1508" t="s">
        <v>9</v>
      </c>
      <c r="H3" s="1508"/>
      <c r="I3" s="1509" t="s">
        <v>10</v>
      </c>
      <c r="J3" s="1466"/>
      <c r="K3" s="1466"/>
      <c r="L3" s="1466"/>
      <c r="M3" s="1466"/>
      <c r="N3" s="1466"/>
      <c r="O3" s="1508" t="s">
        <v>11</v>
      </c>
      <c r="P3" s="1508"/>
      <c r="Q3" s="1511">
        <v>46055</v>
      </c>
      <c r="R3" s="1511"/>
      <c r="S3" s="1511"/>
      <c r="T3" s="1511"/>
      <c r="U3" s="1511"/>
      <c r="V3" s="1511"/>
      <c r="W3" s="1508" t="s">
        <v>12</v>
      </c>
      <c r="X3" s="1508"/>
      <c r="Y3" s="129" t="s">
        <v>13</v>
      </c>
      <c r="Z3" s="1466"/>
      <c r="AA3" s="1466"/>
      <c r="AB3" s="1466"/>
      <c r="AC3" s="1466"/>
      <c r="AD3" s="1466"/>
    </row>
    <row r="4" spans="1:30" ht="25.5" customHeight="1" x14ac:dyDescent="0.2">
      <c r="A4" s="1508" t="s">
        <v>14</v>
      </c>
      <c r="B4" s="1508"/>
      <c r="C4" s="1466" t="s">
        <v>15</v>
      </c>
      <c r="D4" s="1466"/>
      <c r="E4" s="1466"/>
      <c r="F4" s="1466"/>
      <c r="G4" s="1508" t="s">
        <v>16</v>
      </c>
      <c r="H4" s="1508"/>
      <c r="I4" s="1509">
        <v>44620</v>
      </c>
      <c r="J4" s="1509"/>
      <c r="K4" s="1509"/>
      <c r="L4" s="1509"/>
      <c r="M4" s="1509"/>
      <c r="N4" s="1509"/>
      <c r="O4" s="1508" t="s">
        <v>17</v>
      </c>
      <c r="P4" s="1508"/>
      <c r="Q4" s="1466" t="s">
        <v>18</v>
      </c>
      <c r="R4" s="1466"/>
      <c r="S4" s="1466"/>
      <c r="T4" s="1498" t="s">
        <v>19</v>
      </c>
      <c r="U4" s="1498"/>
      <c r="V4" s="1466" t="s">
        <v>20</v>
      </c>
      <c r="W4" s="1466"/>
      <c r="X4" s="1466"/>
      <c r="Y4" s="1466"/>
      <c r="Z4" s="1466"/>
      <c r="AA4" s="1466"/>
      <c r="AB4" s="1466"/>
      <c r="AC4" s="1466"/>
      <c r="AD4" s="1466"/>
    </row>
    <row r="5" spans="1:30" ht="28.5" customHeight="1" thickBot="1" x14ac:dyDescent="0.25">
      <c r="A5" s="1468" t="s">
        <v>21</v>
      </c>
      <c r="B5" s="1469"/>
      <c r="C5" s="1469"/>
      <c r="D5" s="1469"/>
      <c r="E5" s="1469"/>
      <c r="F5" s="1469"/>
      <c r="G5" s="1469"/>
      <c r="H5" s="1469"/>
      <c r="I5" s="1469"/>
      <c r="J5" s="1469"/>
      <c r="K5" s="1469"/>
      <c r="L5" s="1469"/>
      <c r="M5" s="1469"/>
      <c r="N5" s="1470"/>
      <c r="O5" s="1471" t="s">
        <v>22</v>
      </c>
      <c r="P5" s="1472"/>
      <c r="Q5" s="1472"/>
      <c r="R5" s="1472"/>
      <c r="S5" s="1472"/>
      <c r="T5" s="1472"/>
      <c r="U5" s="1472"/>
      <c r="V5" s="1472"/>
      <c r="W5" s="1472"/>
      <c r="X5" s="1472"/>
      <c r="Y5" s="1473"/>
      <c r="Z5" s="1460" t="s">
        <v>23</v>
      </c>
      <c r="AA5" s="1461"/>
      <c r="AB5" s="1461"/>
      <c r="AC5" s="1461"/>
      <c r="AD5" s="1462"/>
    </row>
    <row r="6" spans="1:30" ht="68.25" customHeight="1" thickBot="1" x14ac:dyDescent="0.25">
      <c r="A6" s="130" t="s">
        <v>24</v>
      </c>
      <c r="B6" s="130" t="s">
        <v>25</v>
      </c>
      <c r="C6" s="130" t="s">
        <v>26</v>
      </c>
      <c r="D6" s="130" t="s">
        <v>27</v>
      </c>
      <c r="E6" s="130" t="s">
        <v>28</v>
      </c>
      <c r="F6" s="130" t="s">
        <v>29</v>
      </c>
      <c r="G6" s="130" t="s">
        <v>30</v>
      </c>
      <c r="H6" s="130" t="s">
        <v>31</v>
      </c>
      <c r="I6" s="130" t="s">
        <v>32</v>
      </c>
      <c r="J6" s="130" t="s">
        <v>33</v>
      </c>
      <c r="K6" s="130" t="s">
        <v>34</v>
      </c>
      <c r="L6" s="130" t="s">
        <v>35</v>
      </c>
      <c r="M6" s="130" t="s">
        <v>36</v>
      </c>
      <c r="N6" s="130" t="s">
        <v>37</v>
      </c>
      <c r="O6" s="131" t="s">
        <v>38</v>
      </c>
      <c r="P6" s="131" t="s">
        <v>39</v>
      </c>
      <c r="Q6" s="131" t="s">
        <v>40</v>
      </c>
      <c r="R6" s="131" t="s">
        <v>41</v>
      </c>
      <c r="S6" s="131" t="s">
        <v>42</v>
      </c>
      <c r="T6" s="131" t="s">
        <v>43</v>
      </c>
      <c r="U6" s="131" t="s">
        <v>44</v>
      </c>
      <c r="V6" s="131" t="s">
        <v>45</v>
      </c>
      <c r="W6" s="131" t="s">
        <v>46</v>
      </c>
      <c r="X6" s="131" t="s">
        <v>47</v>
      </c>
      <c r="Y6" s="131" t="s">
        <v>48</v>
      </c>
      <c r="Z6" s="132" t="s">
        <v>49</v>
      </c>
      <c r="AA6" s="132" t="s">
        <v>50</v>
      </c>
      <c r="AB6" s="132" t="s">
        <v>51</v>
      </c>
      <c r="AC6" s="132" t="s">
        <v>52</v>
      </c>
      <c r="AD6" s="132" t="s">
        <v>53</v>
      </c>
    </row>
    <row r="7" spans="1:30" ht="156" customHeight="1" x14ac:dyDescent="0.2">
      <c r="A7" s="1490" t="s">
        <v>54</v>
      </c>
      <c r="B7" s="1490" t="s">
        <v>55</v>
      </c>
      <c r="C7" s="1488" t="s">
        <v>56</v>
      </c>
      <c r="D7" s="1499" t="s">
        <v>57</v>
      </c>
      <c r="E7" s="1499" t="s">
        <v>58</v>
      </c>
      <c r="F7" s="282" t="s">
        <v>59</v>
      </c>
      <c r="G7" s="282" t="s">
        <v>60</v>
      </c>
      <c r="H7" s="283">
        <v>1</v>
      </c>
      <c r="I7" s="284" t="s">
        <v>61</v>
      </c>
      <c r="J7" s="284" t="s">
        <v>62</v>
      </c>
      <c r="K7" s="284" t="s">
        <v>63</v>
      </c>
      <c r="L7" s="284" t="s">
        <v>64</v>
      </c>
      <c r="M7" s="285">
        <v>44432</v>
      </c>
      <c r="N7" s="412">
        <v>44620</v>
      </c>
      <c r="O7" s="413">
        <f>(N7-M7)/7</f>
        <v>26.857142857142858</v>
      </c>
      <c r="P7" s="412">
        <v>46055</v>
      </c>
      <c r="Q7" s="412">
        <v>45107</v>
      </c>
      <c r="R7" s="134">
        <f>(Q7-M7)/7-O7</f>
        <v>69.571428571428569</v>
      </c>
      <c r="S7" s="135" t="str">
        <f ca="1">IF((N7-TODAY())/7&gt;=0,"En tiempo","Alerta")</f>
        <v>Alerta</v>
      </c>
      <c r="T7" s="136">
        <v>1</v>
      </c>
      <c r="U7" s="99">
        <f>T7/H7</f>
        <v>1</v>
      </c>
      <c r="V7" s="137">
        <f>IF(R7&gt;O7,0%,IF(R7&lt;=0,"100%",1-(R7/O7)))</f>
        <v>0</v>
      </c>
      <c r="W7" s="138" t="str">
        <f>IF(Q7&lt;=N7,"Cumple","Incumple")</f>
        <v>Incumple</v>
      </c>
      <c r="X7" s="114" t="s">
        <v>65</v>
      </c>
      <c r="Y7" s="114" t="s">
        <v>66</v>
      </c>
      <c r="Z7" s="1361">
        <f>(U7+V7)/2</f>
        <v>0.5</v>
      </c>
      <c r="AA7" s="1362">
        <v>1</v>
      </c>
      <c r="AB7" s="1362">
        <v>1</v>
      </c>
      <c r="AC7" s="142">
        <f>AVERAGE(Z7:AB7)</f>
        <v>0.83333333333333337</v>
      </c>
      <c r="AD7" s="1363" t="s">
        <v>3365</v>
      </c>
    </row>
    <row r="8" spans="1:30" ht="242.25" x14ac:dyDescent="0.2">
      <c r="A8" s="1491"/>
      <c r="B8" s="1491"/>
      <c r="C8" s="1489"/>
      <c r="D8" s="1499"/>
      <c r="E8" s="1499"/>
      <c r="F8" s="282" t="s">
        <v>67</v>
      </c>
      <c r="G8" s="282" t="s">
        <v>60</v>
      </c>
      <c r="H8" s="283">
        <v>1</v>
      </c>
      <c r="I8" s="284" t="s">
        <v>68</v>
      </c>
      <c r="J8" s="284" t="s">
        <v>62</v>
      </c>
      <c r="K8" s="284" t="s">
        <v>63</v>
      </c>
      <c r="L8" s="284" t="s">
        <v>64</v>
      </c>
      <c r="M8" s="285">
        <v>44432</v>
      </c>
      <c r="N8" s="412">
        <v>44620</v>
      </c>
      <c r="O8" s="413">
        <f>(N8-M8)/7</f>
        <v>26.857142857142858</v>
      </c>
      <c r="P8" s="412">
        <v>45679</v>
      </c>
      <c r="Q8" s="412">
        <f>P8</f>
        <v>45679</v>
      </c>
      <c r="R8" s="134">
        <f>(Q8-M8)/7-O8</f>
        <v>151.28571428571428</v>
      </c>
      <c r="S8" s="135" t="str">
        <f ca="1">IF((N8-TODAY())/7&gt;=0,"En tiempo","Alerta")</f>
        <v>Alerta</v>
      </c>
      <c r="T8" s="136">
        <v>0.4</v>
      </c>
      <c r="U8" s="99">
        <f>T8/H8</f>
        <v>0.4</v>
      </c>
      <c r="V8" s="137">
        <f>IF(R8&gt;O8,0%,IF(R8&lt;=0,"100%",1-(R8/O8)))</f>
        <v>0</v>
      </c>
      <c r="W8" s="138" t="str">
        <f>IF(Q8&lt;=N8,"Cumple","Incumple")</f>
        <v>Incumple</v>
      </c>
      <c r="X8" s="416" t="s">
        <v>69</v>
      </c>
      <c r="Y8" s="416" t="s">
        <v>3366</v>
      </c>
      <c r="Z8" s="1361">
        <f>(U8+V8)/2</f>
        <v>0.2</v>
      </c>
      <c r="AA8" s="1362"/>
      <c r="AB8" s="1362"/>
      <c r="AC8" s="142"/>
      <c r="AD8" s="1363" t="s">
        <v>3367</v>
      </c>
    </row>
    <row r="9" spans="1:30" ht="237.75" customHeight="1" x14ac:dyDescent="0.2">
      <c r="A9" s="128" t="s">
        <v>54</v>
      </c>
      <c r="B9" s="128" t="s">
        <v>55</v>
      </c>
      <c r="C9" s="286" t="s">
        <v>70</v>
      </c>
      <c r="D9" s="1499"/>
      <c r="E9" s="1499"/>
      <c r="F9" s="282" t="s">
        <v>71</v>
      </c>
      <c r="G9" s="282" t="s">
        <v>60</v>
      </c>
      <c r="H9" s="283">
        <v>1</v>
      </c>
      <c r="I9" s="284" t="s">
        <v>72</v>
      </c>
      <c r="J9" s="284" t="s">
        <v>62</v>
      </c>
      <c r="K9" s="284" t="s">
        <v>63</v>
      </c>
      <c r="L9" s="284" t="s">
        <v>64</v>
      </c>
      <c r="M9" s="285">
        <v>44432</v>
      </c>
      <c r="N9" s="412">
        <v>44620</v>
      </c>
      <c r="O9" s="413">
        <f>(N9-M9)/7</f>
        <v>26.857142857142858</v>
      </c>
      <c r="P9" s="412">
        <v>46055</v>
      </c>
      <c r="Q9" s="1360">
        <v>44816</v>
      </c>
      <c r="R9" s="134">
        <f>(Q9-M9)/7-O9</f>
        <v>27.999999999999996</v>
      </c>
      <c r="S9" s="135" t="str">
        <f ca="1">IF((N9-TODAY())/7&gt;=0,"En tiempo","Alerta")</f>
        <v>Alerta</v>
      </c>
      <c r="T9" s="136">
        <v>1</v>
      </c>
      <c r="U9" s="99">
        <f>T9/H9</f>
        <v>1</v>
      </c>
      <c r="V9" s="137">
        <f>IF(R9&gt;O9,0%,IF(R9&lt;=0,"100%",1-(R9/O9)))</f>
        <v>0</v>
      </c>
      <c r="W9" s="138" t="str">
        <f>IF(Q9&lt;=N9,"Cumple","Incumple")</f>
        <v>Incumple</v>
      </c>
      <c r="X9" s="416" t="s">
        <v>73</v>
      </c>
      <c r="Y9" s="416" t="s">
        <v>74</v>
      </c>
      <c r="Z9" s="1361">
        <f>(U9+V9)/2</f>
        <v>0.5</v>
      </c>
      <c r="AA9" s="1362">
        <v>0.8</v>
      </c>
      <c r="AB9" s="1362">
        <v>0.7</v>
      </c>
      <c r="AC9" s="142">
        <f>AVERAGE(Z9:AB9)</f>
        <v>0.66666666666666663</v>
      </c>
      <c r="AD9" s="1363" t="s">
        <v>3368</v>
      </c>
    </row>
    <row r="10" spans="1:30" ht="79.5" customHeight="1" x14ac:dyDescent="0.2">
      <c r="A10" s="128" t="s">
        <v>54</v>
      </c>
      <c r="B10" s="128" t="s">
        <v>55</v>
      </c>
      <c r="C10" s="282" t="s">
        <v>75</v>
      </c>
      <c r="D10" s="1499"/>
      <c r="E10" s="1499"/>
      <c r="F10" s="1504" t="s">
        <v>76</v>
      </c>
      <c r="G10" s="1499" t="s">
        <v>60</v>
      </c>
      <c r="H10" s="1505">
        <v>1</v>
      </c>
      <c r="I10" s="1506" t="s">
        <v>72</v>
      </c>
      <c r="J10" s="1507" t="s">
        <v>62</v>
      </c>
      <c r="K10" s="1506" t="s">
        <v>63</v>
      </c>
      <c r="L10" s="1506" t="s">
        <v>64</v>
      </c>
      <c r="M10" s="1483">
        <v>44432</v>
      </c>
      <c r="N10" s="1484">
        <v>44620</v>
      </c>
      <c r="O10" s="1485">
        <f>(N10-M10)/7</f>
        <v>26.857142857142858</v>
      </c>
      <c r="P10" s="1486">
        <v>46055</v>
      </c>
      <c r="Q10" s="1487">
        <v>44742</v>
      </c>
      <c r="R10" s="1479">
        <f>(Q10-M10)/7-O10</f>
        <v>17.428571428571427</v>
      </c>
      <c r="S10" s="1481" t="str">
        <f ca="1">IF((N10-TODAY())/7&gt;=0,"En tiempo","Alerta")</f>
        <v>Alerta</v>
      </c>
      <c r="T10" s="1482">
        <v>1</v>
      </c>
      <c r="U10" s="1493">
        <f t="shared" ref="U10" si="0">T10/H10</f>
        <v>1</v>
      </c>
      <c r="V10" s="1501">
        <f>IF(R10&gt;O10,0%,IF(R10&lt;=0,"100%",1-(R10/O10)))</f>
        <v>0.35106382978723416</v>
      </c>
      <c r="W10" s="1503" t="str">
        <f>IF(Q10&lt;=N10,"Cumple","Incumple")</f>
        <v>Incumple</v>
      </c>
      <c r="X10" s="1500" t="s">
        <v>77</v>
      </c>
      <c r="Y10" s="1502" t="s">
        <v>78</v>
      </c>
      <c r="Z10" s="1496">
        <f>(U10+V10)/2</f>
        <v>0.67553191489361708</v>
      </c>
      <c r="AA10" s="1495">
        <v>0.8</v>
      </c>
      <c r="AB10" s="1495">
        <v>0.4</v>
      </c>
      <c r="AC10" s="1497">
        <f>AVERAGE(Z10:AB10)</f>
        <v>0.62517730496453894</v>
      </c>
      <c r="AD10" s="1494" t="s">
        <v>3369</v>
      </c>
    </row>
    <row r="11" spans="1:30" ht="190.5" customHeight="1" x14ac:dyDescent="0.2">
      <c r="A11" s="128" t="s">
        <v>54</v>
      </c>
      <c r="B11" s="128" t="s">
        <v>55</v>
      </c>
      <c r="C11" s="282" t="s">
        <v>79</v>
      </c>
      <c r="D11" s="1499"/>
      <c r="E11" s="1499"/>
      <c r="F11" s="1504"/>
      <c r="G11" s="1499"/>
      <c r="H11" s="1505"/>
      <c r="I11" s="1506"/>
      <c r="J11" s="1507"/>
      <c r="K11" s="1506"/>
      <c r="L11" s="1506"/>
      <c r="M11" s="1483"/>
      <c r="N11" s="1484"/>
      <c r="O11" s="1485"/>
      <c r="P11" s="1486"/>
      <c r="Q11" s="1487"/>
      <c r="R11" s="1480"/>
      <c r="S11" s="1481"/>
      <c r="T11" s="1482"/>
      <c r="U11" s="1493"/>
      <c r="V11" s="1501"/>
      <c r="W11" s="1503"/>
      <c r="X11" s="1500"/>
      <c r="Y11" s="1502"/>
      <c r="Z11" s="1496"/>
      <c r="AA11" s="1495"/>
      <c r="AB11" s="1495"/>
      <c r="AC11" s="1497"/>
      <c r="AD11" s="1494"/>
    </row>
    <row r="12" spans="1:30" x14ac:dyDescent="0.2">
      <c r="A12"/>
      <c r="B12"/>
      <c r="C12"/>
      <c r="D12"/>
      <c r="E12"/>
      <c r="F12"/>
      <c r="G12" s="130" t="s">
        <v>80</v>
      </c>
      <c r="H12" s="133">
        <f>SUM(H7:H11)</f>
        <v>4</v>
      </c>
      <c r="I12"/>
      <c r="J12"/>
      <c r="K12"/>
      <c r="L12"/>
      <c r="M12"/>
      <c r="N12"/>
      <c r="O12"/>
      <c r="P12"/>
      <c r="Q12" s="1478" t="s">
        <v>81</v>
      </c>
      <c r="R12" s="1478"/>
      <c r="S12" s="1478"/>
      <c r="T12" s="145">
        <f>SUM(T7:T11)</f>
        <v>3.4</v>
      </c>
      <c r="U12" s="92">
        <f>AVERAGE(U7:U11)</f>
        <v>0.85</v>
      </c>
      <c r="V12" s="144"/>
      <c r="W12" s="143">
        <f>(COUNTIF(W7:W11,"Cumple")*100%)/COUNTA(W7:W11)</f>
        <v>0</v>
      </c>
      <c r="X12"/>
      <c r="Y12"/>
      <c r="Z12" s="1478" t="s">
        <v>81</v>
      </c>
      <c r="AA12" s="1478"/>
      <c r="AB12" s="1478"/>
      <c r="AC12" s="142">
        <f>AVERAGE(AC7:AC11)</f>
        <v>0.70839243498817961</v>
      </c>
      <c r="AD12"/>
    </row>
    <row r="13" spans="1:30" x14ac:dyDescent="0.2">
      <c r="A13"/>
      <c r="B13"/>
      <c r="C13"/>
      <c r="D13"/>
      <c r="E13"/>
      <c r="F13"/>
      <c r="I13"/>
      <c r="J13"/>
      <c r="K13"/>
      <c r="L13"/>
      <c r="M13"/>
      <c r="N13"/>
      <c r="O13"/>
      <c r="P13"/>
      <c r="X13"/>
      <c r="Y13"/>
      <c r="AD13"/>
    </row>
    <row r="14" spans="1:30" x14ac:dyDescent="0.2">
      <c r="A14"/>
      <c r="B14"/>
      <c r="C14"/>
      <c r="D14"/>
      <c r="E14"/>
      <c r="F14"/>
      <c r="I14"/>
      <c r="J14"/>
      <c r="K14"/>
      <c r="L14"/>
      <c r="M14"/>
      <c r="N14"/>
      <c r="O14"/>
      <c r="P14"/>
      <c r="U14" s="77"/>
      <c r="X14"/>
      <c r="Y14"/>
      <c r="AD14"/>
    </row>
    <row r="15" spans="1:30" x14ac:dyDescent="0.2">
      <c r="A15"/>
      <c r="B15"/>
      <c r="C15"/>
      <c r="D15"/>
      <c r="E15"/>
      <c r="F15"/>
      <c r="I15"/>
      <c r="J15"/>
      <c r="K15"/>
      <c r="L15"/>
      <c r="M15"/>
      <c r="N15"/>
      <c r="O15"/>
      <c r="P15"/>
      <c r="Q15" s="78"/>
      <c r="U15" s="1492"/>
      <c r="V15" s="1492"/>
      <c r="X15"/>
      <c r="Y15"/>
      <c r="AB15"/>
      <c r="AC15"/>
      <c r="AD15"/>
    </row>
    <row r="16" spans="1:30" x14ac:dyDescent="0.2">
      <c r="A16"/>
      <c r="B16"/>
      <c r="C16"/>
      <c r="D16"/>
      <c r="E16"/>
      <c r="F16"/>
      <c r="I16"/>
      <c r="J16"/>
      <c r="K16"/>
      <c r="L16"/>
      <c r="M16"/>
      <c r="N16"/>
      <c r="O16"/>
      <c r="P16"/>
      <c r="X16"/>
      <c r="Y16"/>
      <c r="AB16"/>
      <c r="AC16"/>
      <c r="AD16"/>
    </row>
    <row r="17" spans="1:30" x14ac:dyDescent="0.2">
      <c r="A17"/>
      <c r="B17"/>
      <c r="C17"/>
      <c r="D17"/>
      <c r="E17"/>
      <c r="F17"/>
      <c r="I17"/>
      <c r="J17"/>
      <c r="K17"/>
      <c r="L17"/>
      <c r="M17"/>
      <c r="N17"/>
      <c r="O17"/>
      <c r="P17"/>
      <c r="X17"/>
      <c r="Y17"/>
      <c r="AB17"/>
      <c r="AC17"/>
      <c r="AD17"/>
    </row>
    <row r="18" spans="1:30" x14ac:dyDescent="0.2">
      <c r="A18"/>
      <c r="B18"/>
      <c r="C18"/>
      <c r="D18"/>
      <c r="E18"/>
      <c r="F18"/>
      <c r="I18"/>
      <c r="J18"/>
      <c r="K18"/>
      <c r="L18"/>
      <c r="M18"/>
      <c r="N18"/>
      <c r="O18"/>
      <c r="P18"/>
      <c r="X18"/>
      <c r="Y18"/>
      <c r="AB18"/>
      <c r="AC18"/>
      <c r="AD18"/>
    </row>
    <row r="19" spans="1:30" x14ac:dyDescent="0.2">
      <c r="A19"/>
      <c r="B19"/>
      <c r="C19"/>
      <c r="D19"/>
      <c r="E19"/>
      <c r="F19"/>
      <c r="I19"/>
      <c r="J19"/>
      <c r="K19"/>
      <c r="L19"/>
      <c r="M19"/>
      <c r="N19"/>
      <c r="O19"/>
      <c r="P19"/>
      <c r="X19"/>
      <c r="Y19"/>
      <c r="AB19"/>
      <c r="AC19"/>
      <c r="AD19"/>
    </row>
    <row r="20" spans="1:30" x14ac:dyDescent="0.2">
      <c r="A20"/>
      <c r="B20"/>
      <c r="C20"/>
      <c r="D20"/>
      <c r="E20"/>
      <c r="F20"/>
      <c r="I20"/>
      <c r="J20"/>
      <c r="K20"/>
      <c r="L20"/>
      <c r="M20"/>
      <c r="N20"/>
      <c r="O20"/>
      <c r="P20"/>
      <c r="X20"/>
      <c r="Y20"/>
      <c r="AB20"/>
      <c r="AC20"/>
      <c r="AD20"/>
    </row>
    <row r="21" spans="1:30" x14ac:dyDescent="0.2">
      <c r="A21"/>
      <c r="B21"/>
      <c r="C21"/>
      <c r="D21"/>
      <c r="E21"/>
      <c r="F21"/>
      <c r="I21"/>
      <c r="J21"/>
      <c r="K21"/>
      <c r="L21"/>
      <c r="M21"/>
      <c r="N21"/>
      <c r="O21"/>
      <c r="P21"/>
      <c r="X21"/>
      <c r="Y21"/>
      <c r="AB21"/>
      <c r="AC21"/>
      <c r="AD21"/>
    </row>
    <row r="22" spans="1:30" x14ac:dyDescent="0.2">
      <c r="A22"/>
      <c r="B22"/>
      <c r="C22"/>
      <c r="D22"/>
      <c r="E22"/>
      <c r="F22"/>
      <c r="I22"/>
      <c r="J22"/>
      <c r="K22"/>
      <c r="L22"/>
      <c r="M22"/>
      <c r="N22"/>
      <c r="O22"/>
      <c r="P22"/>
      <c r="X22"/>
      <c r="Y22"/>
      <c r="AB22"/>
      <c r="AC22"/>
      <c r="AD22"/>
    </row>
    <row r="23" spans="1:30" x14ac:dyDescent="0.2">
      <c r="A23"/>
      <c r="B23"/>
      <c r="C23"/>
      <c r="D23"/>
      <c r="E23"/>
      <c r="F23"/>
      <c r="I23"/>
      <c r="J23"/>
      <c r="K23"/>
      <c r="L23"/>
      <c r="M23"/>
      <c r="N23"/>
      <c r="O23"/>
      <c r="P23"/>
      <c r="X23"/>
      <c r="Y23"/>
      <c r="AB23"/>
      <c r="AC23"/>
      <c r="AD23"/>
    </row>
    <row r="24" spans="1:30" x14ac:dyDescent="0.2">
      <c r="A24"/>
      <c r="B24"/>
      <c r="C24"/>
      <c r="D24"/>
      <c r="E24"/>
      <c r="F24"/>
      <c r="X24"/>
      <c r="Y24"/>
      <c r="AB24"/>
      <c r="AC24"/>
      <c r="AD24"/>
    </row>
    <row r="25" spans="1:30" x14ac:dyDescent="0.2">
      <c r="A25"/>
      <c r="B25"/>
      <c r="C25"/>
      <c r="D25"/>
      <c r="E25"/>
      <c r="F25"/>
      <c r="X25"/>
      <c r="Y25"/>
    </row>
    <row r="26" spans="1:30" x14ac:dyDescent="0.2">
      <c r="A26"/>
      <c r="B26"/>
      <c r="C26"/>
      <c r="D26"/>
      <c r="E26"/>
      <c r="F26"/>
      <c r="X26"/>
      <c r="Y26"/>
    </row>
    <row r="27" spans="1:30" x14ac:dyDescent="0.2">
      <c r="A27"/>
      <c r="B27"/>
      <c r="C27"/>
      <c r="D27"/>
      <c r="E27"/>
      <c r="F27"/>
    </row>
    <row r="28" spans="1:30" x14ac:dyDescent="0.2">
      <c r="A28"/>
      <c r="B28"/>
      <c r="C28"/>
      <c r="D28"/>
      <c r="E28"/>
      <c r="F28"/>
    </row>
    <row r="29" spans="1:30" x14ac:dyDescent="0.2">
      <c r="A29"/>
      <c r="B29"/>
      <c r="C29"/>
      <c r="D29"/>
      <c r="E29"/>
      <c r="F29"/>
    </row>
    <row r="30" spans="1:30" x14ac:dyDescent="0.2">
      <c r="A30"/>
      <c r="B30"/>
      <c r="C30"/>
      <c r="D30"/>
      <c r="E30"/>
      <c r="F30"/>
    </row>
    <row r="31" spans="1:30" x14ac:dyDescent="0.2">
      <c r="A31"/>
      <c r="B31"/>
      <c r="C31"/>
      <c r="D31"/>
      <c r="E31"/>
      <c r="F31"/>
    </row>
    <row r="32" spans="1:30" x14ac:dyDescent="0.2">
      <c r="A32"/>
      <c r="B32"/>
      <c r="C32"/>
      <c r="D32"/>
      <c r="E32"/>
      <c r="F32"/>
    </row>
    <row r="33" spans="1:6" x14ac:dyDescent="0.2">
      <c r="A33"/>
      <c r="B33"/>
      <c r="C33"/>
      <c r="D33"/>
      <c r="E33"/>
      <c r="F33"/>
    </row>
  </sheetData>
  <dataConsolidate/>
  <mergeCells count="60">
    <mergeCell ref="Q1:Y2"/>
    <mergeCell ref="Z1:AD4"/>
    <mergeCell ref="W3:X3"/>
    <mergeCell ref="O1:P2"/>
    <mergeCell ref="A2:B2"/>
    <mergeCell ref="C2:F2"/>
    <mergeCell ref="G2:H2"/>
    <mergeCell ref="I2:N2"/>
    <mergeCell ref="Q3:V3"/>
    <mergeCell ref="A1:B1"/>
    <mergeCell ref="C1:N1"/>
    <mergeCell ref="A3:B3"/>
    <mergeCell ref="C3:F3"/>
    <mergeCell ref="G3:H3"/>
    <mergeCell ref="I3:N3"/>
    <mergeCell ref="O3:P3"/>
    <mergeCell ref="A4:B4"/>
    <mergeCell ref="C4:F4"/>
    <mergeCell ref="G4:H4"/>
    <mergeCell ref="I4:N4"/>
    <mergeCell ref="O4:P4"/>
    <mergeCell ref="T4:U4"/>
    <mergeCell ref="V4:Y4"/>
    <mergeCell ref="D7:D11"/>
    <mergeCell ref="E7:E11"/>
    <mergeCell ref="Q4:S4"/>
    <mergeCell ref="X10:X11"/>
    <mergeCell ref="V10:V11"/>
    <mergeCell ref="Y10:Y11"/>
    <mergeCell ref="W10:W11"/>
    <mergeCell ref="F10:F11"/>
    <mergeCell ref="G10:G11"/>
    <mergeCell ref="H10:H11"/>
    <mergeCell ref="I10:I11"/>
    <mergeCell ref="J10:J11"/>
    <mergeCell ref="K10:K11"/>
    <mergeCell ref="L10:L11"/>
    <mergeCell ref="U15:V15"/>
    <mergeCell ref="U10:U11"/>
    <mergeCell ref="AD10:AD11"/>
    <mergeCell ref="AA10:AA11"/>
    <mergeCell ref="AB10:AB11"/>
    <mergeCell ref="Z10:Z11"/>
    <mergeCell ref="AC10:AC11"/>
    <mergeCell ref="Z12:AB12"/>
    <mergeCell ref="Q12:S12"/>
    <mergeCell ref="A5:N5"/>
    <mergeCell ref="O5:Y5"/>
    <mergeCell ref="Z5:AD5"/>
    <mergeCell ref="R10:R11"/>
    <mergeCell ref="S10:S11"/>
    <mergeCell ref="T10:T11"/>
    <mergeCell ref="M10:M11"/>
    <mergeCell ref="N10:N11"/>
    <mergeCell ref="O10:O11"/>
    <mergeCell ref="P10:P11"/>
    <mergeCell ref="Q10:Q11"/>
    <mergeCell ref="C7:C8"/>
    <mergeCell ref="B7:B8"/>
    <mergeCell ref="A7:A8"/>
  </mergeCells>
  <conditionalFormatting sqref="R7:R10">
    <cfRule type="cellIs" dxfId="467" priority="33" operator="greaterThan">
      <formula>0</formula>
    </cfRule>
    <cfRule type="cellIs" dxfId="466" priority="34" operator="lessThan">
      <formula>0</formula>
    </cfRule>
  </conditionalFormatting>
  <conditionalFormatting sqref="S7:S10">
    <cfRule type="containsText" dxfId="465" priority="31" operator="containsText" text="Alerta">
      <formula>NOT(ISERROR(SEARCH("Alerta",S7)))</formula>
    </cfRule>
    <cfRule type="containsText" dxfId="464" priority="32" operator="containsText" text="En tiempo">
      <formula>NOT(ISERROR(SEARCH("En tiempo",S7)))</formula>
    </cfRule>
  </conditionalFormatting>
  <conditionalFormatting sqref="U7:U10 U12">
    <cfRule type="cellIs" dxfId="463" priority="3" stopIfTrue="1" operator="between">
      <formula>0.8</formula>
      <formula>1</formula>
    </cfRule>
    <cfRule type="cellIs" dxfId="462" priority="4" stopIfTrue="1" operator="between">
      <formula>0.5</formula>
      <formula>0.79</formula>
    </cfRule>
    <cfRule type="cellIs" dxfId="461" priority="5" stopIfTrue="1" operator="between">
      <formula>0.3</formula>
      <formula>0.49</formula>
    </cfRule>
    <cfRule type="cellIs" dxfId="460" priority="6" stopIfTrue="1" operator="between">
      <formula>0</formula>
      <formula>0.29</formula>
    </cfRule>
  </conditionalFormatting>
  <conditionalFormatting sqref="V7:V10">
    <cfRule type="cellIs" dxfId="459" priority="25" operator="between">
      <formula>0.19</formula>
      <formula>0</formula>
    </cfRule>
    <cfRule type="cellIs" dxfId="458" priority="26" operator="between">
      <formula>0.49</formula>
      <formula>0.2</formula>
    </cfRule>
    <cfRule type="cellIs" dxfId="457" priority="27" operator="between">
      <formula>0.89</formula>
      <formula>0.5</formula>
    </cfRule>
    <cfRule type="cellIs" dxfId="456" priority="28" operator="between">
      <formula>1</formula>
      <formula>0.9</formula>
    </cfRule>
  </conditionalFormatting>
  <conditionalFormatting sqref="W7:W10">
    <cfRule type="containsText" dxfId="455" priority="29" operator="containsText" text="Incumple">
      <formula>NOT(ISERROR(SEARCH("Incumple",W7)))</formula>
    </cfRule>
    <cfRule type="containsText" dxfId="454" priority="30" operator="containsText" text="Cumple">
      <formula>NOT(ISERROR(SEARCH("Cumple",W7)))</formula>
    </cfRule>
  </conditionalFormatting>
  <conditionalFormatting sqref="W12">
    <cfRule type="cellIs" dxfId="453" priority="17" operator="between">
      <formula>0.19</formula>
      <formula>0</formula>
    </cfRule>
    <cfRule type="cellIs" dxfId="452" priority="18" operator="between">
      <formula>0.49</formula>
      <formula>0.2</formula>
    </cfRule>
    <cfRule type="cellIs" dxfId="451" priority="19" operator="between">
      <formula>0.89</formula>
      <formula>0.5</formula>
    </cfRule>
    <cfRule type="cellIs" dxfId="450" priority="20" operator="between">
      <formula>1</formula>
      <formula>0.9</formula>
    </cfRule>
  </conditionalFormatting>
  <conditionalFormatting sqref="Z7:Z10">
    <cfRule type="cellIs" dxfId="449" priority="13" operator="between">
      <formula>0.19</formula>
      <formula>0</formula>
    </cfRule>
    <cfRule type="cellIs" dxfId="448" priority="14" operator="between">
      <formula>0.49</formula>
      <formula>0.2</formula>
    </cfRule>
    <cfRule type="cellIs" dxfId="447" priority="15" operator="between">
      <formula>0.89</formula>
      <formula>0.5</formula>
    </cfRule>
    <cfRule type="cellIs" dxfId="446" priority="16" operator="between">
      <formula>1</formula>
      <formula>0.9</formula>
    </cfRule>
  </conditionalFormatting>
  <conditionalFormatting sqref="AC7:AC10">
    <cfRule type="cellIs" dxfId="445" priority="7" operator="between">
      <formula>0.3</formula>
      <formula>0</formula>
    </cfRule>
    <cfRule type="cellIs" dxfId="444" priority="8" operator="between">
      <formula>0.6999</formula>
      <formula>0.3111</formula>
    </cfRule>
    <cfRule type="cellIs" dxfId="443" priority="9" operator="between">
      <formula>1</formula>
      <formula>0.7</formula>
    </cfRule>
  </conditionalFormatting>
  <conditionalFormatting sqref="AC12">
    <cfRule type="cellIs" dxfId="442" priority="10" operator="between">
      <formula>0.3</formula>
      <formula>0</formula>
    </cfRule>
    <cfRule type="cellIs" dxfId="441" priority="11" operator="between">
      <formula>0.6999</formula>
      <formula>0.3111</formula>
    </cfRule>
    <cfRule type="cellIs" dxfId="440" priority="12" operator="between">
      <formula>1</formula>
      <formula>0.7</formula>
    </cfRule>
  </conditionalFormatting>
  <dataValidations count="5">
    <dataValidation type="list" allowBlank="1" showInputMessage="1" showErrorMessage="1" sqref="B7 B9:B11" xr:uid="{00000000-0002-0000-1700-000000000000}">
      <formula1>$AV$5:$AV$9</formula1>
    </dataValidation>
    <dataValidation type="list" allowBlank="1" showInputMessage="1" showErrorMessage="1" errorTitle="Estado" error="No es un estado de los Planes de Mejoramiento" sqref="Q4:S4" xr:uid="{00000000-0002-0000-1700-000001000000}">
      <formula1>$AW$4:$AW$7</formula1>
    </dataValidation>
    <dataValidation type="list" allowBlank="1" showInputMessage="1" showErrorMessage="1" sqref="A7 A9:A11" xr:uid="{00000000-0002-0000-1700-000002000000}">
      <formula1>$AP$4:$AP$11</formula1>
    </dataValidation>
    <dataValidation type="list" allowBlank="1" showInputMessage="1" showErrorMessage="1" sqref="J7:J10" xr:uid="{00000000-0002-0000-1700-000004000000}">
      <formula1>$AR$4:$AR$11</formula1>
    </dataValidation>
    <dataValidation type="list" allowBlank="1" showInputMessage="1" showErrorMessage="1" sqref="K7:K10" xr:uid="{00000000-0002-0000-1700-000005000000}">
      <formula1>$AS$4:$AS$11</formula1>
    </dataValidation>
  </dataValidations>
  <pageMargins left="1.4960629921259843" right="0.70866141732283472" top="0.74803149606299213" bottom="0.74803149606299213" header="0.31496062992125984" footer="0.31496062992125984"/>
  <pageSetup scale="34" fitToWidth="0" orientation="landscape" r:id="rId1"/>
  <colBreaks count="2" manualBreakCount="2">
    <brk id="14" max="1048575" man="1"/>
    <brk id="25" max="1048575" man="1"/>
  </col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8DDF0-0565-4FD1-BFE6-BEFFFF44CA2A}">
  <sheetPr>
    <tabColor theme="6" tint="-0.249977111117893"/>
  </sheetPr>
  <dimension ref="A1:AD17"/>
  <sheetViews>
    <sheetView zoomScale="110" zoomScaleNormal="110" workbookViewId="0">
      <selection activeCell="F9" sqref="F9"/>
    </sheetView>
  </sheetViews>
  <sheetFormatPr baseColWidth="10" defaultColWidth="9.140625" defaultRowHeight="12.75" x14ac:dyDescent="0.2"/>
  <cols>
    <col min="1" max="1" width="12.5703125" customWidth="1"/>
    <col min="2" max="2" width="16.42578125" customWidth="1"/>
    <col min="3" max="3" width="57.42578125" customWidth="1"/>
    <col min="4" max="4" width="25.28515625" customWidth="1"/>
    <col min="5" max="5" width="28.5703125" customWidth="1"/>
    <col min="6" max="6" width="26.42578125" customWidth="1"/>
    <col min="7" max="7" width="19" customWidth="1"/>
    <col min="8" max="8" width="19.7109375" customWidth="1"/>
    <col min="9" max="9" width="16.140625" customWidth="1"/>
    <col min="11" max="11" width="10.5703125" customWidth="1"/>
    <col min="12" max="12" width="14.7109375" customWidth="1"/>
    <col min="18" max="18" width="11" customWidth="1"/>
    <col min="23" max="23" width="12.42578125" customWidth="1"/>
    <col min="24" max="25" width="45" customWidth="1"/>
    <col min="26" max="30" width="24.7109375" customWidth="1"/>
  </cols>
  <sheetData>
    <row r="1" spans="1:30" ht="25.5" customHeight="1" x14ac:dyDescent="0.25">
      <c r="A1" s="2002" t="s">
        <v>0</v>
      </c>
      <c r="B1" s="2003"/>
      <c r="C1" s="2004" t="s">
        <v>1</v>
      </c>
      <c r="D1" s="2004"/>
      <c r="E1" s="2004"/>
      <c r="F1" s="2004"/>
      <c r="G1" s="2004"/>
      <c r="H1" s="2004"/>
      <c r="I1" s="2004"/>
      <c r="J1" s="2004"/>
      <c r="K1" s="2004"/>
      <c r="L1" s="2004"/>
      <c r="M1" s="2004"/>
      <c r="N1" s="2003"/>
      <c r="O1" s="1980" t="s">
        <v>189</v>
      </c>
      <c r="P1" s="1981"/>
      <c r="Q1" s="1980" t="s">
        <v>2</v>
      </c>
      <c r="R1" s="1980"/>
      <c r="S1" s="1980"/>
      <c r="T1" s="1980"/>
      <c r="U1" s="1980"/>
      <c r="V1" s="1980"/>
      <c r="W1" s="1980"/>
      <c r="X1" s="1980"/>
      <c r="Y1" s="1981"/>
      <c r="Z1" s="1980" t="s">
        <v>2</v>
      </c>
      <c r="AA1" s="1980"/>
      <c r="AB1" s="1980"/>
      <c r="AC1" s="1980"/>
      <c r="AD1" s="1981"/>
    </row>
    <row r="2" spans="1:30" ht="12.75" customHeight="1" x14ac:dyDescent="0.25">
      <c r="A2" s="2002" t="s">
        <v>3</v>
      </c>
      <c r="B2" s="2003"/>
      <c r="C2" s="2004" t="s">
        <v>4</v>
      </c>
      <c r="D2" s="2004"/>
      <c r="E2" s="2004"/>
      <c r="F2" s="2003"/>
      <c r="G2" s="2004" t="s">
        <v>5</v>
      </c>
      <c r="H2" s="2003"/>
      <c r="I2" s="2004" t="s">
        <v>6</v>
      </c>
      <c r="J2" s="2004"/>
      <c r="K2" s="2004"/>
      <c r="L2" s="2004"/>
      <c r="M2" s="2004"/>
      <c r="N2" s="2003"/>
      <c r="O2" s="1055" t="s">
        <v>189</v>
      </c>
      <c r="P2" s="1055" t="s">
        <v>189</v>
      </c>
      <c r="Q2" s="1055" t="s">
        <v>189</v>
      </c>
      <c r="R2" s="1055" t="s">
        <v>189</v>
      </c>
      <c r="S2" s="1055" t="s">
        <v>189</v>
      </c>
      <c r="T2" s="1055" t="s">
        <v>189</v>
      </c>
      <c r="U2" s="1055" t="s">
        <v>189</v>
      </c>
      <c r="V2" s="1055" t="s">
        <v>189</v>
      </c>
      <c r="W2" s="1055" t="s">
        <v>189</v>
      </c>
      <c r="X2" s="1055" t="s">
        <v>189</v>
      </c>
      <c r="Y2" s="1055" t="s">
        <v>189</v>
      </c>
      <c r="Z2" s="1990" t="s">
        <v>189</v>
      </c>
      <c r="AA2" s="1991"/>
      <c r="AB2" s="1991"/>
      <c r="AC2" s="1991"/>
      <c r="AD2" s="1992"/>
    </row>
    <row r="3" spans="1:30" ht="12.75" customHeight="1" x14ac:dyDescent="0.25">
      <c r="A3" s="2005" t="s">
        <v>7</v>
      </c>
      <c r="B3" s="2006"/>
      <c r="C3" s="2004" t="s">
        <v>2285</v>
      </c>
      <c r="D3" s="2004"/>
      <c r="E3" s="2004"/>
      <c r="F3" s="2003"/>
      <c r="G3" s="2007" t="s">
        <v>9</v>
      </c>
      <c r="H3" s="2006"/>
      <c r="I3" s="2008" t="s">
        <v>2286</v>
      </c>
      <c r="J3" s="2008"/>
      <c r="K3" s="2008"/>
      <c r="L3" s="2008"/>
      <c r="M3" s="2008"/>
      <c r="N3" s="2009"/>
      <c r="O3" s="2010" t="s">
        <v>11</v>
      </c>
      <c r="P3" s="2011"/>
      <c r="Q3" s="1999" t="s">
        <v>1511</v>
      </c>
      <c r="R3" s="2000"/>
      <c r="S3" s="2000"/>
      <c r="T3" s="2000"/>
      <c r="U3" s="2000"/>
      <c r="V3" s="2000"/>
      <c r="W3" s="2001"/>
      <c r="X3" s="1056" t="s">
        <v>12</v>
      </c>
      <c r="Y3" s="1057" t="s">
        <v>226</v>
      </c>
      <c r="Z3" s="1993"/>
      <c r="AA3" s="1994"/>
      <c r="AB3" s="1994"/>
      <c r="AC3" s="1994"/>
      <c r="AD3" s="1995"/>
    </row>
    <row r="4" spans="1:30" ht="45" customHeight="1" x14ac:dyDescent="0.25">
      <c r="A4" s="2005" t="s">
        <v>14</v>
      </c>
      <c r="B4" s="2006"/>
      <c r="C4" s="2012" t="s">
        <v>2287</v>
      </c>
      <c r="D4" s="2012"/>
      <c r="E4" s="2012"/>
      <c r="F4" s="2013"/>
      <c r="G4" s="2007" t="s">
        <v>16</v>
      </c>
      <c r="H4" s="2006"/>
      <c r="I4" s="2008" t="s">
        <v>2288</v>
      </c>
      <c r="J4" s="2008"/>
      <c r="K4" s="2008"/>
      <c r="L4" s="2008"/>
      <c r="M4" s="2008"/>
      <c r="N4" s="2009"/>
      <c r="O4" s="2010" t="s">
        <v>17</v>
      </c>
      <c r="P4" s="2011"/>
      <c r="Q4" s="1982" t="s">
        <v>18</v>
      </c>
      <c r="R4" s="1982"/>
      <c r="S4" s="1983"/>
      <c r="T4" s="1984" t="s">
        <v>19</v>
      </c>
      <c r="U4" s="1985"/>
      <c r="V4" s="1980" t="s">
        <v>2289</v>
      </c>
      <c r="W4" s="1980"/>
      <c r="X4" s="1980"/>
      <c r="Y4" s="1981"/>
      <c r="Z4" s="1996"/>
      <c r="AA4" s="1997"/>
      <c r="AB4" s="1997"/>
      <c r="AC4" s="1997"/>
      <c r="AD4" s="1998"/>
    </row>
    <row r="5" spans="1:30" ht="12.75" customHeight="1" x14ac:dyDescent="0.2">
      <c r="A5" s="2016" t="s">
        <v>21</v>
      </c>
      <c r="B5" s="2017"/>
      <c r="C5" s="2017"/>
      <c r="D5" s="2017"/>
      <c r="E5" s="2017"/>
      <c r="F5" s="2017"/>
      <c r="G5" s="2017"/>
      <c r="H5" s="2017"/>
      <c r="I5" s="2017"/>
      <c r="J5" s="2017"/>
      <c r="K5" s="2017"/>
      <c r="L5" s="2017"/>
      <c r="M5" s="2017"/>
      <c r="N5" s="2018"/>
      <c r="O5" s="1988" t="s">
        <v>22</v>
      </c>
      <c r="P5" s="1988"/>
      <c r="Q5" s="1988"/>
      <c r="R5" s="1988"/>
      <c r="S5" s="1988"/>
      <c r="T5" s="1988"/>
      <c r="U5" s="1988"/>
      <c r="V5" s="1988"/>
      <c r="W5" s="1988"/>
      <c r="X5" s="1988"/>
      <c r="Y5" s="1989"/>
      <c r="Z5" s="1986" t="s">
        <v>23</v>
      </c>
      <c r="AA5" s="1986"/>
      <c r="AB5" s="1986"/>
      <c r="AC5" s="1986"/>
      <c r="AD5" s="1987"/>
    </row>
    <row r="6" spans="1:30" ht="94.5" x14ac:dyDescent="0.2">
      <c r="A6" s="1078" t="s">
        <v>24</v>
      </c>
      <c r="B6" s="1079" t="s">
        <v>25</v>
      </c>
      <c r="C6" s="1079" t="s">
        <v>26</v>
      </c>
      <c r="D6" s="1079" t="s">
        <v>27</v>
      </c>
      <c r="E6" s="1079" t="s">
        <v>28</v>
      </c>
      <c r="F6" s="1079" t="s">
        <v>29</v>
      </c>
      <c r="G6" s="1079" t="s">
        <v>30</v>
      </c>
      <c r="H6" s="1079" t="s">
        <v>31</v>
      </c>
      <c r="I6" s="1079" t="s">
        <v>32</v>
      </c>
      <c r="J6" s="1079" t="s">
        <v>33</v>
      </c>
      <c r="K6" s="1079" t="s">
        <v>34</v>
      </c>
      <c r="L6" s="1079" t="s">
        <v>35</v>
      </c>
      <c r="M6" s="1079" t="s">
        <v>36</v>
      </c>
      <c r="N6" s="1079" t="s">
        <v>37</v>
      </c>
      <c r="O6" s="1080" t="s">
        <v>38</v>
      </c>
      <c r="P6" s="1080" t="s">
        <v>39</v>
      </c>
      <c r="Q6" s="1080" t="s">
        <v>40</v>
      </c>
      <c r="R6" s="1080" t="s">
        <v>41</v>
      </c>
      <c r="S6" s="1080" t="s">
        <v>42</v>
      </c>
      <c r="T6" s="1080" t="s">
        <v>43</v>
      </c>
      <c r="U6" s="1080" t="s">
        <v>44</v>
      </c>
      <c r="V6" s="1080" t="s">
        <v>45</v>
      </c>
      <c r="W6" s="1080" t="s">
        <v>46</v>
      </c>
      <c r="X6" s="1080" t="s">
        <v>47</v>
      </c>
      <c r="Y6" s="1080" t="s">
        <v>48</v>
      </c>
      <c r="Z6" s="1081" t="s">
        <v>49</v>
      </c>
      <c r="AA6" s="1081" t="s">
        <v>2290</v>
      </c>
      <c r="AB6" s="1081" t="s">
        <v>51</v>
      </c>
      <c r="AC6" s="1081" t="s">
        <v>52</v>
      </c>
      <c r="AD6" s="1081" t="s">
        <v>53</v>
      </c>
    </row>
    <row r="7" spans="1:30" ht="81" x14ac:dyDescent="0.2">
      <c r="A7" s="719" t="s">
        <v>344</v>
      </c>
      <c r="B7" s="719" t="s">
        <v>55</v>
      </c>
      <c r="C7" s="1067" t="s">
        <v>2291</v>
      </c>
      <c r="D7" s="2019" t="s">
        <v>2292</v>
      </c>
      <c r="E7" s="2021" t="s">
        <v>2293</v>
      </c>
      <c r="F7" s="2021" t="s">
        <v>2294</v>
      </c>
      <c r="G7" s="2023" t="s">
        <v>993</v>
      </c>
      <c r="H7" s="2023">
        <v>1</v>
      </c>
      <c r="I7" s="2023" t="s">
        <v>2295</v>
      </c>
      <c r="J7" s="2023" t="s">
        <v>62</v>
      </c>
      <c r="K7" s="2023" t="s">
        <v>63</v>
      </c>
      <c r="L7" s="2023" t="s">
        <v>993</v>
      </c>
      <c r="M7" s="2025">
        <v>45852</v>
      </c>
      <c r="N7" s="2025">
        <v>46216</v>
      </c>
      <c r="O7" s="2027">
        <f>(N7-M7)/7</f>
        <v>52</v>
      </c>
      <c r="P7" s="2029">
        <v>46052</v>
      </c>
      <c r="Q7" s="2029">
        <v>45987</v>
      </c>
      <c r="R7" s="2031">
        <f>(Q8-M8)/7-O8</f>
        <v>0</v>
      </c>
      <c r="S7" s="2033" t="str">
        <f ca="1">IF((N7-TODAY())/7&gt;=0,"En tiempo","Alerta")</f>
        <v>En tiempo</v>
      </c>
      <c r="T7" s="2035">
        <v>1</v>
      </c>
      <c r="U7" s="2037">
        <f>IF(T7/H7=1,1,+T7/H7)</f>
        <v>1</v>
      </c>
      <c r="V7" s="2039" t="str">
        <f>IF(R7&gt;O7,0%,IF(R7&lt;=0,"100%",1-(R7/O7)))</f>
        <v>100%</v>
      </c>
      <c r="W7" s="2041" t="str">
        <f>IF(Q7&lt;=N7,"Cumple","Incumple")</f>
        <v>Cumple</v>
      </c>
      <c r="X7" s="2030" t="s">
        <v>2296</v>
      </c>
      <c r="Y7" s="2030" t="s">
        <v>2297</v>
      </c>
      <c r="Z7" s="2046">
        <f>(U7+V7)/2</f>
        <v>1</v>
      </c>
      <c r="AA7" s="2048" t="s">
        <v>189</v>
      </c>
      <c r="AB7" s="2048" t="s">
        <v>189</v>
      </c>
      <c r="AC7" s="2043">
        <f>AVERAGE(Z7:AB8)</f>
        <v>1</v>
      </c>
      <c r="AD7" s="1082" t="s">
        <v>189</v>
      </c>
    </row>
    <row r="8" spans="1:30" ht="63" x14ac:dyDescent="0.2">
      <c r="A8" s="719" t="s">
        <v>344</v>
      </c>
      <c r="B8" s="719" t="s">
        <v>55</v>
      </c>
      <c r="C8" s="1067" t="s">
        <v>2298</v>
      </c>
      <c r="D8" s="2020"/>
      <c r="E8" s="2022"/>
      <c r="F8" s="2022"/>
      <c r="G8" s="2024"/>
      <c r="H8" s="2024"/>
      <c r="I8" s="2024"/>
      <c r="J8" s="2024"/>
      <c r="K8" s="2024"/>
      <c r="L8" s="2024"/>
      <c r="M8" s="2026"/>
      <c r="N8" s="2026"/>
      <c r="O8" s="2028"/>
      <c r="P8" s="2030"/>
      <c r="Q8" s="2030"/>
      <c r="R8" s="2032"/>
      <c r="S8" s="2034"/>
      <c r="T8" s="2036"/>
      <c r="U8" s="2038"/>
      <c r="V8" s="2040"/>
      <c r="W8" s="2042"/>
      <c r="X8" s="2030"/>
      <c r="Y8" s="2045"/>
      <c r="Z8" s="2047"/>
      <c r="AA8" s="2040"/>
      <c r="AB8" s="2040"/>
      <c r="AC8" s="2044"/>
      <c r="AD8" s="1082" t="s">
        <v>189</v>
      </c>
    </row>
    <row r="9" spans="1:30" ht="114.75" x14ac:dyDescent="0.2">
      <c r="A9" s="719" t="s">
        <v>344</v>
      </c>
      <c r="B9" s="719" t="s">
        <v>55</v>
      </c>
      <c r="C9" s="1067" t="s">
        <v>2299</v>
      </c>
      <c r="D9" s="1067" t="s">
        <v>2300</v>
      </c>
      <c r="E9" s="1068" t="s">
        <v>2301</v>
      </c>
      <c r="F9" s="1068" t="s">
        <v>2302</v>
      </c>
      <c r="G9" s="1071" t="s">
        <v>993</v>
      </c>
      <c r="H9" s="1072">
        <v>1</v>
      </c>
      <c r="I9" s="1072" t="s">
        <v>2295</v>
      </c>
      <c r="J9" s="1072" t="s">
        <v>62</v>
      </c>
      <c r="K9" s="1072" t="s">
        <v>63</v>
      </c>
      <c r="L9" s="1072" t="s">
        <v>993</v>
      </c>
      <c r="M9" s="1094" t="s">
        <v>2303</v>
      </c>
      <c r="N9" s="1169">
        <v>46216</v>
      </c>
      <c r="O9" s="1168">
        <f t="shared" ref="O9:O14" si="0">(N9-M9)/7</f>
        <v>52</v>
      </c>
      <c r="P9" s="1424">
        <v>46052</v>
      </c>
      <c r="Q9" s="1425">
        <v>45848</v>
      </c>
      <c r="R9" s="1173">
        <f t="shared" ref="R9:R14" si="1">(Q9-M9)/7-O9</f>
        <v>-52.571428571428569</v>
      </c>
      <c r="S9" s="1083" t="str">
        <f t="shared" ref="S9:S14" ca="1" si="2">IF((N9-TODAY())/7&gt;=0,"En tiempo","Alerta")</f>
        <v>En tiempo</v>
      </c>
      <c r="T9" s="1084">
        <v>1</v>
      </c>
      <c r="U9" s="1085">
        <f t="shared" ref="U9:U14" si="3">IF(T9/H9=1,1,+T9/H9)</f>
        <v>1</v>
      </c>
      <c r="V9" s="1086" t="str">
        <f t="shared" ref="V9:V14" si="4">IF(R9&gt;O9,0%,IF(R9&lt;=0,"100%",1-(R9/O9)))</f>
        <v>100%</v>
      </c>
      <c r="W9" s="1167" t="str">
        <f t="shared" ref="W9:W14" si="5">IF(Q9&lt;=N9,"Cumple","Incumple")</f>
        <v>Cumple</v>
      </c>
      <c r="X9" s="1429" t="s">
        <v>2304</v>
      </c>
      <c r="Y9" s="1090" t="s">
        <v>2305</v>
      </c>
      <c r="Z9" s="1088">
        <f t="shared" ref="Z9:Z14" si="6">(U9+V9)/2</f>
        <v>1</v>
      </c>
      <c r="AA9" s="1084" t="s">
        <v>189</v>
      </c>
      <c r="AB9" s="1084" t="s">
        <v>189</v>
      </c>
      <c r="AC9" s="1098">
        <f t="shared" ref="AC9:AC14" si="7">AVERAGE(Z9:AB9)</f>
        <v>1</v>
      </c>
      <c r="AD9" s="1082" t="s">
        <v>189</v>
      </c>
    </row>
    <row r="10" spans="1:30" ht="127.5" x14ac:dyDescent="0.2">
      <c r="A10" s="719" t="s">
        <v>344</v>
      </c>
      <c r="B10" s="719" t="s">
        <v>55</v>
      </c>
      <c r="C10" s="1067" t="s">
        <v>2306</v>
      </c>
      <c r="D10" s="1067" t="s">
        <v>2307</v>
      </c>
      <c r="E10" s="1068" t="s">
        <v>2308</v>
      </c>
      <c r="F10" s="1068" t="s">
        <v>2309</v>
      </c>
      <c r="G10" s="1072" t="s">
        <v>2310</v>
      </c>
      <c r="H10" s="1072">
        <v>1</v>
      </c>
      <c r="I10" s="1072" t="s">
        <v>2295</v>
      </c>
      <c r="J10" s="1072" t="s">
        <v>62</v>
      </c>
      <c r="K10" s="1072" t="s">
        <v>63</v>
      </c>
      <c r="L10" s="1072" t="s">
        <v>993</v>
      </c>
      <c r="M10" s="1094" t="s">
        <v>2303</v>
      </c>
      <c r="N10" s="1169" t="s">
        <v>2311</v>
      </c>
      <c r="O10" s="1168">
        <f t="shared" si="0"/>
        <v>52</v>
      </c>
      <c r="P10" s="1426">
        <v>46052</v>
      </c>
      <c r="Q10" s="1424">
        <v>45987</v>
      </c>
      <c r="R10" s="1173">
        <f t="shared" si="1"/>
        <v>-32.714285714285715</v>
      </c>
      <c r="S10" s="1083" t="str">
        <f t="shared" ca="1" si="2"/>
        <v>En tiempo</v>
      </c>
      <c r="T10" s="1082">
        <v>1</v>
      </c>
      <c r="U10" s="1085">
        <f t="shared" si="3"/>
        <v>1</v>
      </c>
      <c r="V10" s="1086" t="str">
        <f t="shared" si="4"/>
        <v>100%</v>
      </c>
      <c r="W10" s="1167" t="str">
        <f t="shared" si="5"/>
        <v>Cumple</v>
      </c>
      <c r="X10" s="1429" t="s">
        <v>2312</v>
      </c>
      <c r="Y10" s="1090" t="s">
        <v>2313</v>
      </c>
      <c r="Z10" s="1088">
        <f t="shared" si="6"/>
        <v>1</v>
      </c>
      <c r="AA10" s="1084" t="s">
        <v>189</v>
      </c>
      <c r="AB10" s="1084" t="s">
        <v>189</v>
      </c>
      <c r="AC10" s="1098">
        <f t="shared" si="7"/>
        <v>1</v>
      </c>
      <c r="AD10" s="1082" t="s">
        <v>189</v>
      </c>
    </row>
    <row r="11" spans="1:30" ht="101.25" customHeight="1" x14ac:dyDescent="0.2">
      <c r="A11" s="719" t="s">
        <v>344</v>
      </c>
      <c r="B11" s="719" t="s">
        <v>55</v>
      </c>
      <c r="C11" s="1067" t="s">
        <v>2314</v>
      </c>
      <c r="D11" s="1067" t="s">
        <v>2315</v>
      </c>
      <c r="E11" s="1068" t="s">
        <v>2316</v>
      </c>
      <c r="F11" s="1068" t="s">
        <v>2317</v>
      </c>
      <c r="G11" s="1072" t="s">
        <v>2016</v>
      </c>
      <c r="H11" s="1072">
        <v>1</v>
      </c>
      <c r="I11" s="1072" t="s">
        <v>2295</v>
      </c>
      <c r="J11" s="1072" t="s">
        <v>62</v>
      </c>
      <c r="K11" s="1072" t="s">
        <v>63</v>
      </c>
      <c r="L11" s="1072" t="s">
        <v>993</v>
      </c>
      <c r="M11" s="1094" t="s">
        <v>2303</v>
      </c>
      <c r="N11" s="1169">
        <v>46216</v>
      </c>
      <c r="O11" s="1168">
        <f>(N11-M11)/7</f>
        <v>52</v>
      </c>
      <c r="P11" s="1426">
        <v>46052</v>
      </c>
      <c r="Q11" s="1425">
        <v>45987</v>
      </c>
      <c r="R11" s="1173">
        <f>(Q11-M11)/7-O11</f>
        <v>-32.714285714285715</v>
      </c>
      <c r="S11" s="1083" t="str">
        <f t="shared" ca="1" si="2"/>
        <v>En tiempo</v>
      </c>
      <c r="T11" s="1084">
        <v>1</v>
      </c>
      <c r="U11" s="1085">
        <f t="shared" si="3"/>
        <v>1</v>
      </c>
      <c r="V11" s="1086" t="str">
        <f>IF(R11&gt;O11,0%,IF(R11&lt;=0,"100%",1-(R11/O11)))</f>
        <v>100%</v>
      </c>
      <c r="W11" s="1087" t="str">
        <f t="shared" si="5"/>
        <v>Cumple</v>
      </c>
      <c r="X11" s="1090" t="s">
        <v>2318</v>
      </c>
      <c r="Y11" s="1090" t="s">
        <v>2319</v>
      </c>
      <c r="Z11" s="1088">
        <f>(U11+V11)/2</f>
        <v>1</v>
      </c>
      <c r="AA11" s="1084" t="s">
        <v>189</v>
      </c>
      <c r="AB11" s="1084" t="s">
        <v>189</v>
      </c>
      <c r="AC11" s="1098">
        <f>AVERAGE(Z11:AB11)</f>
        <v>1</v>
      </c>
      <c r="AD11" s="1082" t="s">
        <v>189</v>
      </c>
    </row>
    <row r="12" spans="1:30" ht="114.75" x14ac:dyDescent="0.2">
      <c r="A12" s="719" t="s">
        <v>344</v>
      </c>
      <c r="B12" s="719" t="s">
        <v>55</v>
      </c>
      <c r="C12" s="1067" t="s">
        <v>2320</v>
      </c>
      <c r="D12" s="1067" t="s">
        <v>2321</v>
      </c>
      <c r="E12" s="1067" t="s">
        <v>2322</v>
      </c>
      <c r="F12" s="1067" t="s">
        <v>2323</v>
      </c>
      <c r="G12" s="1072" t="s">
        <v>2324</v>
      </c>
      <c r="H12" s="1072">
        <v>1</v>
      </c>
      <c r="I12" s="1072" t="s">
        <v>2295</v>
      </c>
      <c r="J12" s="1071" t="s">
        <v>62</v>
      </c>
      <c r="K12" s="1071" t="s">
        <v>63</v>
      </c>
      <c r="L12" s="1071" t="s">
        <v>2325</v>
      </c>
      <c r="M12" s="1094" t="s">
        <v>2303</v>
      </c>
      <c r="N12" s="1170">
        <v>46192</v>
      </c>
      <c r="O12" s="1168">
        <f>(N12-M12)/7</f>
        <v>48.571428571428569</v>
      </c>
      <c r="P12" s="1426">
        <v>46052</v>
      </c>
      <c r="Q12" s="1427">
        <v>45987</v>
      </c>
      <c r="R12" s="1173">
        <f>(Q12-M12)/7-O12</f>
        <v>-29.285714285714285</v>
      </c>
      <c r="S12" s="1083" t="str">
        <f t="shared" ca="1" si="2"/>
        <v>En tiempo</v>
      </c>
      <c r="T12" s="1084">
        <v>1</v>
      </c>
      <c r="U12" s="1085">
        <f t="shared" si="3"/>
        <v>1</v>
      </c>
      <c r="V12" s="1086" t="str">
        <f>IF(R12&gt;O12,0%,IF(R12&lt;=0,"100%",1-(R12/O12)))</f>
        <v>100%</v>
      </c>
      <c r="W12" s="1087" t="str">
        <f t="shared" si="5"/>
        <v>Cumple</v>
      </c>
      <c r="X12" s="1090" t="s">
        <v>2326</v>
      </c>
      <c r="Y12" s="1090" t="s">
        <v>2327</v>
      </c>
      <c r="Z12" s="1088">
        <f t="shared" si="6"/>
        <v>1</v>
      </c>
      <c r="AA12" s="1089" t="s">
        <v>189</v>
      </c>
      <c r="AB12" s="1089" t="s">
        <v>189</v>
      </c>
      <c r="AC12" s="1098">
        <f t="shared" si="7"/>
        <v>1</v>
      </c>
      <c r="AD12" s="1090" t="s">
        <v>189</v>
      </c>
    </row>
    <row r="13" spans="1:30" ht="114.75" x14ac:dyDescent="0.2">
      <c r="A13" s="719" t="s">
        <v>344</v>
      </c>
      <c r="B13" s="719" t="s">
        <v>55</v>
      </c>
      <c r="C13" s="1069" t="s">
        <v>2328</v>
      </c>
      <c r="D13" s="1069" t="s">
        <v>2329</v>
      </c>
      <c r="E13" s="1069" t="s">
        <v>2330</v>
      </c>
      <c r="F13" s="1067" t="s">
        <v>2331</v>
      </c>
      <c r="G13" s="1072" t="s">
        <v>2332</v>
      </c>
      <c r="H13" s="1072">
        <v>1</v>
      </c>
      <c r="I13" s="1073" t="s">
        <v>2295</v>
      </c>
      <c r="J13" s="1074" t="s">
        <v>62</v>
      </c>
      <c r="K13" s="1074" t="s">
        <v>63</v>
      </c>
      <c r="L13" s="1074" t="s">
        <v>2310</v>
      </c>
      <c r="M13" s="1095" t="s">
        <v>2303</v>
      </c>
      <c r="N13" s="1171">
        <v>46192</v>
      </c>
      <c r="O13" s="1168">
        <f t="shared" si="0"/>
        <v>48.571428571428569</v>
      </c>
      <c r="P13" s="1426">
        <v>46052</v>
      </c>
      <c r="Q13" s="1428">
        <v>45987</v>
      </c>
      <c r="R13" s="1173">
        <f t="shared" si="1"/>
        <v>-29.285714285714285</v>
      </c>
      <c r="S13" s="1083" t="str">
        <f t="shared" ca="1" si="2"/>
        <v>En tiempo</v>
      </c>
      <c r="T13" s="1082">
        <v>1</v>
      </c>
      <c r="U13" s="1085">
        <f t="shared" si="3"/>
        <v>1</v>
      </c>
      <c r="V13" s="1086" t="str">
        <f t="shared" si="4"/>
        <v>100%</v>
      </c>
      <c r="W13" s="1087" t="str">
        <f t="shared" si="5"/>
        <v>Cumple</v>
      </c>
      <c r="X13" s="1090" t="s">
        <v>2312</v>
      </c>
      <c r="Y13" s="1090" t="s">
        <v>2333</v>
      </c>
      <c r="Z13" s="1088">
        <f t="shared" si="6"/>
        <v>1</v>
      </c>
      <c r="AA13" s="1089" t="s">
        <v>189</v>
      </c>
      <c r="AB13" s="1089" t="s">
        <v>189</v>
      </c>
      <c r="AC13" s="1098">
        <f t="shared" si="7"/>
        <v>1</v>
      </c>
      <c r="AD13" s="1090" t="s">
        <v>189</v>
      </c>
    </row>
    <row r="14" spans="1:30" ht="114.75" x14ac:dyDescent="0.2">
      <c r="A14" s="719" t="s">
        <v>344</v>
      </c>
      <c r="B14" s="719" t="s">
        <v>55</v>
      </c>
      <c r="C14" s="1070" t="s">
        <v>2334</v>
      </c>
      <c r="D14" s="1070" t="s">
        <v>2335</v>
      </c>
      <c r="E14" s="1070" t="s">
        <v>2336</v>
      </c>
      <c r="F14" s="1068" t="s">
        <v>2337</v>
      </c>
      <c r="G14" s="1072" t="s">
        <v>2332</v>
      </c>
      <c r="H14" s="1075">
        <v>1</v>
      </c>
      <c r="I14" s="1076" t="s">
        <v>2295</v>
      </c>
      <c r="J14" s="1077" t="s">
        <v>62</v>
      </c>
      <c r="K14" s="1077" t="s">
        <v>63</v>
      </c>
      <c r="L14" s="1077" t="s">
        <v>2310</v>
      </c>
      <c r="M14" s="1096" t="s">
        <v>2303</v>
      </c>
      <c r="N14" s="1172" t="s">
        <v>2338</v>
      </c>
      <c r="O14" s="1168">
        <f t="shared" si="0"/>
        <v>48.571428571428569</v>
      </c>
      <c r="P14" s="1426">
        <v>46052</v>
      </c>
      <c r="Q14" s="1428">
        <v>45987</v>
      </c>
      <c r="R14" s="1173">
        <f t="shared" si="1"/>
        <v>-29.285714285714285</v>
      </c>
      <c r="S14" s="1083" t="str">
        <f t="shared" ca="1" si="2"/>
        <v>En tiempo</v>
      </c>
      <c r="T14" s="1084">
        <v>1</v>
      </c>
      <c r="U14" s="1085">
        <f t="shared" si="3"/>
        <v>1</v>
      </c>
      <c r="V14" s="1086" t="str">
        <f t="shared" si="4"/>
        <v>100%</v>
      </c>
      <c r="W14" s="1087" t="str">
        <f t="shared" si="5"/>
        <v>Cumple</v>
      </c>
      <c r="X14" s="1090" t="s">
        <v>2312</v>
      </c>
      <c r="Y14" s="1090" t="s">
        <v>2339</v>
      </c>
      <c r="Z14" s="1088">
        <f t="shared" si="6"/>
        <v>1</v>
      </c>
      <c r="AA14" s="1089" t="s">
        <v>189</v>
      </c>
      <c r="AB14" s="1089" t="s">
        <v>189</v>
      </c>
      <c r="AC14" s="1098">
        <f t="shared" si="7"/>
        <v>1</v>
      </c>
      <c r="AD14" s="1090" t="s">
        <v>189</v>
      </c>
    </row>
    <row r="15" spans="1:30" ht="27.75" customHeight="1" x14ac:dyDescent="0.25">
      <c r="A15" s="1058" t="s">
        <v>189</v>
      </c>
      <c r="B15" s="1058" t="s">
        <v>189</v>
      </c>
      <c r="C15" s="1058" t="s">
        <v>189</v>
      </c>
      <c r="D15" s="1058" t="s">
        <v>189</v>
      </c>
      <c r="E15" s="1058" t="s">
        <v>189</v>
      </c>
      <c r="F15" s="1058" t="s">
        <v>189</v>
      </c>
      <c r="G15" s="1059" t="s">
        <v>80</v>
      </c>
      <c r="H15" s="1060">
        <v>7</v>
      </c>
      <c r="I15" s="1058" t="s">
        <v>189</v>
      </c>
      <c r="J15" s="1058" t="s">
        <v>189</v>
      </c>
      <c r="K15" s="1058" t="s">
        <v>189</v>
      </c>
      <c r="L15" s="1058" t="s">
        <v>189</v>
      </c>
      <c r="M15" s="1058" t="s">
        <v>189</v>
      </c>
      <c r="N15" s="1058" t="s">
        <v>189</v>
      </c>
      <c r="O15" s="1061" t="s">
        <v>189</v>
      </c>
      <c r="P15" s="1061" t="s">
        <v>189</v>
      </c>
      <c r="Q15" s="1061" t="s">
        <v>189</v>
      </c>
      <c r="R15" s="2014" t="s">
        <v>81</v>
      </c>
      <c r="S15" s="2015"/>
      <c r="T15" s="1091" t="s">
        <v>2340</v>
      </c>
      <c r="U15" s="1097">
        <f>AVERAGE(U7:U14)</f>
        <v>1</v>
      </c>
      <c r="V15" s="1092" t="s">
        <v>189</v>
      </c>
      <c r="W15" s="1272">
        <f>(COUNTIF(W7:W14,"Cumple")*100%)/COUNTA(W7:W14)</f>
        <v>1</v>
      </c>
      <c r="X15" s="1093" t="s">
        <v>189</v>
      </c>
      <c r="Y15" s="1093" t="s">
        <v>189</v>
      </c>
      <c r="Z15" s="1093" t="s">
        <v>189</v>
      </c>
      <c r="AA15" s="2014" t="s">
        <v>81</v>
      </c>
      <c r="AB15" s="2015"/>
      <c r="AC15" s="1099">
        <f>AVERAGE(AC7:AC14)</f>
        <v>1</v>
      </c>
      <c r="AD15" s="1093" t="s">
        <v>189</v>
      </c>
    </row>
    <row r="16" spans="1:30" ht="13.5" x14ac:dyDescent="0.25">
      <c r="A16" s="1062" t="s">
        <v>189</v>
      </c>
      <c r="B16" s="1062" t="s">
        <v>189</v>
      </c>
      <c r="C16" s="1062" t="s">
        <v>189</v>
      </c>
      <c r="D16" s="1062" t="s">
        <v>189</v>
      </c>
      <c r="E16" s="1062" t="s">
        <v>189</v>
      </c>
      <c r="F16" s="1062" t="s">
        <v>189</v>
      </c>
      <c r="G16" s="1062" t="s">
        <v>189</v>
      </c>
      <c r="H16" s="1058" t="s">
        <v>189</v>
      </c>
      <c r="I16" s="1058" t="s">
        <v>189</v>
      </c>
      <c r="J16" s="1058" t="s">
        <v>189</v>
      </c>
      <c r="K16" s="1058" t="s">
        <v>189</v>
      </c>
      <c r="L16" s="1058" t="s">
        <v>189</v>
      </c>
      <c r="M16" s="1058" t="s">
        <v>189</v>
      </c>
      <c r="N16" s="1058" t="s">
        <v>189</v>
      </c>
      <c r="O16" s="1061"/>
      <c r="P16" s="1061"/>
      <c r="Q16" s="1061"/>
      <c r="R16" s="1061"/>
      <c r="S16" s="1061"/>
      <c r="T16" s="1061"/>
      <c r="U16" s="1063"/>
      <c r="V16" s="1061"/>
      <c r="W16" s="1061"/>
      <c r="X16" s="1061"/>
      <c r="Y16" s="1061"/>
      <c r="Z16" s="1061"/>
      <c r="AA16" s="1061"/>
      <c r="AB16" s="1061"/>
      <c r="AC16" s="1061"/>
      <c r="AD16" s="1061"/>
    </row>
    <row r="17" spans="1:30" ht="16.5" x14ac:dyDescent="0.3">
      <c r="A17" s="1064"/>
      <c r="B17" s="1064"/>
      <c r="C17" s="1064"/>
      <c r="D17" s="1064"/>
      <c r="E17" s="1064"/>
      <c r="F17" s="1064"/>
      <c r="G17" s="1064"/>
      <c r="H17" s="1064"/>
      <c r="I17" s="1064"/>
      <c r="J17" s="1064"/>
      <c r="K17" s="1064"/>
      <c r="L17" s="1064"/>
      <c r="M17" s="1064"/>
      <c r="N17" s="1064"/>
      <c r="O17" s="1065" t="s">
        <v>189</v>
      </c>
      <c r="P17" s="1065" t="s">
        <v>189</v>
      </c>
      <c r="Q17" s="1065" t="s">
        <v>189</v>
      </c>
      <c r="R17" s="1065" t="s">
        <v>189</v>
      </c>
      <c r="S17" s="1065" t="s">
        <v>189</v>
      </c>
      <c r="T17" s="1065" t="s">
        <v>189</v>
      </c>
      <c r="U17" s="1066" t="s">
        <v>189</v>
      </c>
      <c r="V17" s="1065" t="s">
        <v>189</v>
      </c>
      <c r="W17" s="1065" t="s">
        <v>189</v>
      </c>
      <c r="X17" s="1065" t="s">
        <v>189</v>
      </c>
      <c r="Y17" s="1065" t="s">
        <v>189</v>
      </c>
      <c r="Z17" s="1065" t="s">
        <v>189</v>
      </c>
      <c r="AA17" s="1065" t="s">
        <v>189</v>
      </c>
      <c r="AB17" s="1065" t="s">
        <v>189</v>
      </c>
      <c r="AC17" s="1065" t="s">
        <v>189</v>
      </c>
      <c r="AD17" s="1065" t="s">
        <v>189</v>
      </c>
    </row>
  </sheetData>
  <mergeCells count="55">
    <mergeCell ref="V7:V8"/>
    <mergeCell ref="W7:W8"/>
    <mergeCell ref="AC7:AC8"/>
    <mergeCell ref="X7:X8"/>
    <mergeCell ref="Y7:Y8"/>
    <mergeCell ref="Z7:Z8"/>
    <mergeCell ref="AA7:AA8"/>
    <mergeCell ref="AB7:AB8"/>
    <mergeCell ref="Q7:Q8"/>
    <mergeCell ref="R7:R8"/>
    <mergeCell ref="S7:S8"/>
    <mergeCell ref="T7:T8"/>
    <mergeCell ref="U7:U8"/>
    <mergeCell ref="R15:S15"/>
    <mergeCell ref="AA15:AB15"/>
    <mergeCell ref="A5:N5"/>
    <mergeCell ref="D7:D8"/>
    <mergeCell ref="E7:E8"/>
    <mergeCell ref="F7:F8"/>
    <mergeCell ref="G7:G8"/>
    <mergeCell ref="H7:H8"/>
    <mergeCell ref="I7:I8"/>
    <mergeCell ref="J7:J8"/>
    <mergeCell ref="K7:K8"/>
    <mergeCell ref="L7:L8"/>
    <mergeCell ref="M7:M8"/>
    <mergeCell ref="N7:N8"/>
    <mergeCell ref="O7:O8"/>
    <mergeCell ref="P7:P8"/>
    <mergeCell ref="I4:N4"/>
    <mergeCell ref="O4:P4"/>
    <mergeCell ref="A4:B4"/>
    <mergeCell ref="C4:F4"/>
    <mergeCell ref="G4:H4"/>
    <mergeCell ref="A3:B3"/>
    <mergeCell ref="C3:F3"/>
    <mergeCell ref="G3:H3"/>
    <mergeCell ref="I3:N3"/>
    <mergeCell ref="O3:P3"/>
    <mergeCell ref="A1:B1"/>
    <mergeCell ref="C1:N1"/>
    <mergeCell ref="O1:P1"/>
    <mergeCell ref="Q1:Y1"/>
    <mergeCell ref="I2:N2"/>
    <mergeCell ref="A2:B2"/>
    <mergeCell ref="C2:F2"/>
    <mergeCell ref="G2:H2"/>
    <mergeCell ref="Z1:AD1"/>
    <mergeCell ref="Q4:S4"/>
    <mergeCell ref="T4:U4"/>
    <mergeCell ref="V4:Y4"/>
    <mergeCell ref="Z5:AD5"/>
    <mergeCell ref="O5:Y5"/>
    <mergeCell ref="Z2:AD4"/>
    <mergeCell ref="Q3:W3"/>
  </mergeCells>
  <conditionalFormatting sqref="U7:U15">
    <cfRule type="cellIs" dxfId="86" priority="10" operator="between">
      <formula>80%</formula>
      <formula>100%</formula>
    </cfRule>
    <cfRule type="cellIs" dxfId="85" priority="11" operator="between">
      <formula>50%</formula>
      <formula>"&lt;80"%</formula>
    </cfRule>
    <cfRule type="cellIs" dxfId="84" priority="12" operator="between">
      <formula>30%</formula>
      <formula>"&lt;50%"</formula>
    </cfRule>
    <cfRule type="cellIs" dxfId="83" priority="13" operator="between">
      <formula>0%</formula>
      <formula>"&lt;30%"</formula>
    </cfRule>
  </conditionalFormatting>
  <conditionalFormatting sqref="W7:W14">
    <cfRule type="containsText" dxfId="82" priority="5" operator="containsText" text="&quot;Cumple&quot;">
      <formula>NOT(ISERROR(SEARCH("""Cumple""",W7)))</formula>
    </cfRule>
    <cfRule type="containsText" dxfId="81" priority="6" operator="containsText" text="Incumple">
      <formula>NOT(ISERROR(SEARCH("Incumple",W7)))</formula>
    </cfRule>
  </conditionalFormatting>
  <conditionalFormatting sqref="W15">
    <cfRule type="cellIs" dxfId="80" priority="1" operator="between">
      <formula>0.29</formula>
      <formula>0</formula>
    </cfRule>
    <cfRule type="cellIs" dxfId="79" priority="2" operator="between">
      <formula>0.49</formula>
      <formula>0.3</formula>
    </cfRule>
    <cfRule type="cellIs" dxfId="78" priority="3" operator="between">
      <formula>0.79</formula>
      <formula>0.5</formula>
    </cfRule>
    <cfRule type="cellIs" dxfId="77" priority="4" operator="between">
      <formula>1</formula>
      <formula>0.8</formula>
    </cfRule>
  </conditionalFormatting>
  <dataValidations count="2">
    <dataValidation type="list" allowBlank="1" showInputMessage="1" showErrorMessage="1" sqref="A7:A14" xr:uid="{111C66CA-E818-4DEB-A5F1-9792A9F2E1D1}">
      <formula1>$AP$4:$AP$11</formula1>
    </dataValidation>
    <dataValidation type="list" allowBlank="1" showInputMessage="1" showErrorMessage="1" sqref="B7:B14" xr:uid="{4BF00051-5951-477D-8502-3F8F370DA777}">
      <formula1>$AV$5:$AV$9</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Y34"/>
  <sheetViews>
    <sheetView topLeftCell="H29" zoomScale="75" zoomScaleNormal="75" workbookViewId="0">
      <selection activeCell="V29" sqref="V29"/>
    </sheetView>
  </sheetViews>
  <sheetFormatPr baseColWidth="10" defaultColWidth="9.140625" defaultRowHeight="14.25" x14ac:dyDescent="0.2"/>
  <cols>
    <col min="1" max="1" width="9.28515625" style="80" bestFit="1" customWidth="1"/>
    <col min="2" max="3" width="9.140625" style="80"/>
    <col min="4" max="4" width="105.42578125" style="80" customWidth="1"/>
    <col min="5" max="5" width="40.7109375" style="80" customWidth="1"/>
    <col min="6" max="6" width="33.5703125" style="80" customWidth="1"/>
    <col min="7" max="7" width="39.42578125" style="80" customWidth="1"/>
    <col min="8" max="8" width="26.42578125" style="80" customWidth="1"/>
    <col min="9" max="9" width="11.7109375" style="80" customWidth="1"/>
    <col min="10" max="10" width="16.42578125" style="83" customWidth="1"/>
    <col min="11" max="11" width="15.85546875" style="83" customWidth="1"/>
    <col min="12" max="12" width="16" style="80" customWidth="1"/>
    <col min="13" max="13" width="14.85546875" style="83" customWidth="1"/>
    <col min="14" max="14" width="14.7109375" style="80" customWidth="1"/>
    <col min="15" max="16" width="12.85546875" style="80" customWidth="1"/>
    <col min="17" max="17" width="11" style="80" bestFit="1" customWidth="1"/>
    <col min="18" max="20" width="9.140625" style="80" hidden="1" customWidth="1"/>
    <col min="21" max="21" width="14.7109375" style="80" customWidth="1"/>
    <col min="22" max="22" width="75" style="80" customWidth="1"/>
    <col min="23" max="23" width="61.5703125" style="80" customWidth="1"/>
    <col min="24" max="24" width="14" style="80" hidden="1" customWidth="1"/>
    <col min="25" max="25" width="29.5703125" style="80" customWidth="1"/>
    <col min="26" max="26" width="9.28515625" style="80" bestFit="1" customWidth="1"/>
    <col min="27" max="16384" width="9.140625" style="80"/>
  </cols>
  <sheetData>
    <row r="1" spans="1:25" x14ac:dyDescent="0.2">
      <c r="A1" s="2053" t="s">
        <v>2341</v>
      </c>
      <c r="B1" s="2053"/>
      <c r="C1" s="2053"/>
      <c r="D1" s="2053"/>
      <c r="E1" s="2053"/>
      <c r="F1" s="2053"/>
      <c r="G1" s="2053"/>
      <c r="H1" s="2053"/>
      <c r="I1" s="2054"/>
      <c r="J1" s="2053"/>
      <c r="K1" s="2053"/>
      <c r="L1" s="2053"/>
      <c r="M1" s="2053"/>
      <c r="N1" s="2053"/>
      <c r="O1" s="2053"/>
      <c r="P1" s="2053"/>
      <c r="Q1" s="2053"/>
      <c r="R1" s="2053"/>
      <c r="S1" s="2053"/>
      <c r="T1" s="2053"/>
      <c r="U1" s="2053"/>
      <c r="V1" s="2053"/>
      <c r="W1" s="2053"/>
      <c r="X1" s="2053"/>
      <c r="Y1" s="2053"/>
    </row>
    <row r="2" spans="1:25" ht="36" customHeight="1" x14ac:dyDescent="0.2">
      <c r="A2" s="2053"/>
      <c r="B2" s="2053"/>
      <c r="C2" s="2053"/>
      <c r="D2" s="2053"/>
      <c r="E2" s="2053"/>
      <c r="F2" s="2053"/>
      <c r="G2" s="2053"/>
      <c r="H2" s="2053"/>
      <c r="I2" s="2054"/>
      <c r="J2" s="2053"/>
      <c r="K2" s="2053"/>
      <c r="L2" s="2053"/>
      <c r="M2" s="2053"/>
      <c r="N2" s="2053"/>
      <c r="O2" s="2053"/>
      <c r="P2" s="2053"/>
      <c r="Q2" s="2053"/>
      <c r="R2" s="2053"/>
      <c r="S2" s="2053"/>
      <c r="T2" s="2053"/>
      <c r="U2" s="2053"/>
      <c r="V2" s="2053"/>
      <c r="W2" s="2053"/>
      <c r="X2" s="2053"/>
      <c r="Y2" s="2053"/>
    </row>
    <row r="3" spans="1:25" s="61" customFormat="1" ht="102" customHeight="1" x14ac:dyDescent="0.2">
      <c r="A3" s="102"/>
      <c r="B3" s="103" t="s">
        <v>2342</v>
      </c>
      <c r="C3" s="103"/>
      <c r="D3" s="103" t="s">
        <v>2343</v>
      </c>
      <c r="E3" s="103" t="s">
        <v>2344</v>
      </c>
      <c r="F3" s="103" t="s">
        <v>2345</v>
      </c>
      <c r="G3" s="103" t="s">
        <v>29</v>
      </c>
      <c r="H3" s="103" t="s">
        <v>2346</v>
      </c>
      <c r="I3" s="103" t="s">
        <v>2347</v>
      </c>
      <c r="J3" s="104" t="s">
        <v>36</v>
      </c>
      <c r="K3" s="104" t="s">
        <v>37</v>
      </c>
      <c r="L3" s="103" t="s">
        <v>38</v>
      </c>
      <c r="M3" s="104" t="s">
        <v>39</v>
      </c>
      <c r="N3" s="103" t="s">
        <v>2348</v>
      </c>
      <c r="O3" s="103" t="s">
        <v>2349</v>
      </c>
      <c r="P3" s="103" t="s">
        <v>43</v>
      </c>
      <c r="Q3" s="103" t="s">
        <v>44</v>
      </c>
      <c r="R3" s="103" t="s">
        <v>2350</v>
      </c>
      <c r="S3" s="98" t="s">
        <v>2351</v>
      </c>
      <c r="T3" s="98" t="s">
        <v>2352</v>
      </c>
      <c r="U3" s="98" t="s">
        <v>46</v>
      </c>
      <c r="V3" s="98" t="s">
        <v>2353</v>
      </c>
      <c r="W3" s="98" t="s">
        <v>2354</v>
      </c>
      <c r="X3" s="98" t="s">
        <v>23</v>
      </c>
      <c r="Y3" s="98" t="s">
        <v>2355</v>
      </c>
    </row>
    <row r="4" spans="1:25" s="261" customFormat="1" ht="265.5" hidden="1" customHeight="1" x14ac:dyDescent="0.2">
      <c r="A4" s="545">
        <v>1</v>
      </c>
      <c r="B4" s="201" t="s">
        <v>2356</v>
      </c>
      <c r="C4" s="201" t="s">
        <v>2357</v>
      </c>
      <c r="D4" s="203" t="s">
        <v>2358</v>
      </c>
      <c r="E4" s="203" t="s">
        <v>2359</v>
      </c>
      <c r="F4" s="203" t="s">
        <v>2360</v>
      </c>
      <c r="G4" s="203" t="s">
        <v>2361</v>
      </c>
      <c r="H4" s="203" t="s">
        <v>2362</v>
      </c>
      <c r="I4" s="266">
        <v>12</v>
      </c>
      <c r="J4" s="268">
        <v>44389</v>
      </c>
      <c r="K4" s="268">
        <v>44747</v>
      </c>
      <c r="L4" s="546">
        <f>(K4-J4)/7</f>
        <v>51.142857142857146</v>
      </c>
      <c r="M4" s="268">
        <v>44742</v>
      </c>
      <c r="N4" s="546">
        <f>(M4-K4)/7</f>
        <v>-0.7142857142857143</v>
      </c>
      <c r="O4" s="547" t="str">
        <f ca="1">IF((K4-TODAY())/7&gt;=L4/4,"En tiempo","Alerta")</f>
        <v>Alerta</v>
      </c>
      <c r="P4" s="198">
        <v>12</v>
      </c>
      <c r="Q4" s="238">
        <f>IF(P4/I4=1,1,+P4/I4)</f>
        <v>1</v>
      </c>
      <c r="R4" s="201"/>
      <c r="S4" s="201"/>
      <c r="T4" s="201"/>
      <c r="U4" s="548" t="str">
        <f>IF(M4&lt;=K4,"Cumple","Incumple")</f>
        <v>Cumple</v>
      </c>
      <c r="V4" s="198"/>
      <c r="W4" s="201" t="s">
        <v>2363</v>
      </c>
      <c r="X4" s="201"/>
      <c r="Y4" s="203" t="s">
        <v>2364</v>
      </c>
    </row>
    <row r="5" spans="1:25" s="261" customFormat="1" ht="270.60000000000002" hidden="1" customHeight="1" x14ac:dyDescent="0.2">
      <c r="A5" s="545">
        <v>1</v>
      </c>
      <c r="B5" s="201" t="s">
        <v>2356</v>
      </c>
      <c r="C5" s="201" t="s">
        <v>2357</v>
      </c>
      <c r="D5" s="203" t="s">
        <v>2358</v>
      </c>
      <c r="E5" s="203" t="s">
        <v>2359</v>
      </c>
      <c r="F5" s="203" t="s">
        <v>2360</v>
      </c>
      <c r="G5" s="203" t="s">
        <v>2365</v>
      </c>
      <c r="H5" s="203" t="s">
        <v>2366</v>
      </c>
      <c r="I5" s="266">
        <v>12</v>
      </c>
      <c r="J5" s="268">
        <v>44389</v>
      </c>
      <c r="K5" s="268">
        <v>44747</v>
      </c>
      <c r="L5" s="546">
        <f>(K5-J5)/7</f>
        <v>51.142857142857146</v>
      </c>
      <c r="M5" s="268">
        <v>44742</v>
      </c>
      <c r="N5" s="546">
        <f>(M5-K5)/7</f>
        <v>-0.7142857142857143</v>
      </c>
      <c r="O5" s="547" t="str">
        <f ca="1">IF((K5-TODAY())/7&gt;=L5/4,"En tiempo","Alerta")</f>
        <v>Alerta</v>
      </c>
      <c r="P5" s="199">
        <v>12</v>
      </c>
      <c r="Q5" s="238">
        <f t="shared" ref="Q5:Q33" si="0">IF(P5/I5=1,1,+P5/I5)</f>
        <v>1</v>
      </c>
      <c r="R5" s="200"/>
      <c r="S5" s="200"/>
      <c r="T5" s="200"/>
      <c r="U5" s="549" t="str">
        <f>IF(M5&lt;=K5,"Cumple","Incumple")</f>
        <v>Cumple</v>
      </c>
      <c r="V5" s="199" t="s">
        <v>2367</v>
      </c>
      <c r="W5" s="201" t="s">
        <v>2368</v>
      </c>
      <c r="X5" s="201"/>
      <c r="Y5" s="203" t="s">
        <v>2369</v>
      </c>
    </row>
    <row r="6" spans="1:25" s="261" customFormat="1" ht="386.1" hidden="1" customHeight="1" x14ac:dyDescent="0.2">
      <c r="A6" s="545">
        <v>2</v>
      </c>
      <c r="B6" s="201" t="s">
        <v>2356</v>
      </c>
      <c r="C6" s="201" t="s">
        <v>2357</v>
      </c>
      <c r="D6" s="203" t="s">
        <v>2370</v>
      </c>
      <c r="E6" s="203" t="s">
        <v>2371</v>
      </c>
      <c r="F6" s="198" t="s">
        <v>2372</v>
      </c>
      <c r="G6" s="198" t="s">
        <v>2373</v>
      </c>
      <c r="H6" s="198" t="s">
        <v>2374</v>
      </c>
      <c r="I6" s="266">
        <v>1</v>
      </c>
      <c r="J6" s="268">
        <v>44389</v>
      </c>
      <c r="K6" s="268">
        <v>44484</v>
      </c>
      <c r="L6" s="546">
        <f t="shared" ref="L6:L33" si="1">(K6-J6)/7</f>
        <v>13.571428571428571</v>
      </c>
      <c r="M6" s="268">
        <v>44742</v>
      </c>
      <c r="N6" s="546">
        <f t="shared" ref="N6:N33" si="2">(M6-K6)/7</f>
        <v>36.857142857142854</v>
      </c>
      <c r="O6" s="547" t="str">
        <f t="shared" ref="O6:O33" ca="1" si="3">IF((K6-TODAY())/7&gt;=L6/4,"En tiempo","Alerta")</f>
        <v>Alerta</v>
      </c>
      <c r="P6" s="199">
        <v>1</v>
      </c>
      <c r="Q6" s="238">
        <f t="shared" si="0"/>
        <v>1</v>
      </c>
      <c r="R6" s="200"/>
      <c r="S6" s="200"/>
      <c r="T6" s="200"/>
      <c r="U6" s="549" t="str">
        <f t="shared" ref="U6:U31" si="4">IF(M6&lt;=K6,"Cumple","Incumple")</f>
        <v>Incumple</v>
      </c>
      <c r="V6" s="199" t="s">
        <v>2375</v>
      </c>
      <c r="W6" s="201" t="s">
        <v>2376</v>
      </c>
      <c r="X6" s="201"/>
      <c r="Y6" s="203" t="s">
        <v>2377</v>
      </c>
    </row>
    <row r="7" spans="1:25" s="261" customFormat="1" ht="327" hidden="1" customHeight="1" x14ac:dyDescent="0.2">
      <c r="A7" s="545">
        <v>2</v>
      </c>
      <c r="B7" s="201" t="s">
        <v>2356</v>
      </c>
      <c r="C7" s="201" t="s">
        <v>2357</v>
      </c>
      <c r="D7" s="203" t="s">
        <v>2370</v>
      </c>
      <c r="E7" s="203" t="s">
        <v>2371</v>
      </c>
      <c r="F7" s="198" t="s">
        <v>2372</v>
      </c>
      <c r="G7" s="198" t="s">
        <v>2378</v>
      </c>
      <c r="H7" s="198" t="s">
        <v>175</v>
      </c>
      <c r="I7" s="266">
        <v>1</v>
      </c>
      <c r="J7" s="268">
        <v>44389</v>
      </c>
      <c r="K7" s="268">
        <v>44651</v>
      </c>
      <c r="L7" s="546">
        <f t="shared" si="1"/>
        <v>37.428571428571431</v>
      </c>
      <c r="M7" s="267">
        <v>45107</v>
      </c>
      <c r="N7" s="546">
        <f t="shared" si="2"/>
        <v>65.142857142857139</v>
      </c>
      <c r="O7" s="547" t="str">
        <f t="shared" ca="1" si="3"/>
        <v>Alerta</v>
      </c>
      <c r="P7" s="199">
        <v>1</v>
      </c>
      <c r="Q7" s="238">
        <f t="shared" si="0"/>
        <v>1</v>
      </c>
      <c r="R7" s="200"/>
      <c r="S7" s="200"/>
      <c r="T7" s="200"/>
      <c r="U7" s="549" t="str">
        <f t="shared" si="4"/>
        <v>Incumple</v>
      </c>
      <c r="V7" s="199" t="s">
        <v>2379</v>
      </c>
      <c r="W7" s="201" t="s">
        <v>2380</v>
      </c>
      <c r="X7" s="201"/>
      <c r="Y7" s="203" t="s">
        <v>2377</v>
      </c>
    </row>
    <row r="8" spans="1:25" s="261" customFormat="1" ht="243.95" hidden="1" customHeight="1" x14ac:dyDescent="0.2">
      <c r="A8" s="545">
        <v>3</v>
      </c>
      <c r="B8" s="201" t="s">
        <v>2356</v>
      </c>
      <c r="C8" s="201" t="s">
        <v>2357</v>
      </c>
      <c r="D8" s="203" t="s">
        <v>2381</v>
      </c>
      <c r="E8" s="203" t="s">
        <v>2382</v>
      </c>
      <c r="F8" s="198" t="s">
        <v>2383</v>
      </c>
      <c r="G8" s="198" t="s">
        <v>2384</v>
      </c>
      <c r="H8" s="269" t="s">
        <v>2385</v>
      </c>
      <c r="I8" s="270">
        <v>1</v>
      </c>
      <c r="J8" s="268">
        <v>44389</v>
      </c>
      <c r="K8" s="268">
        <v>44747</v>
      </c>
      <c r="L8" s="546">
        <f t="shared" si="1"/>
        <v>51.142857142857146</v>
      </c>
      <c r="M8" s="267">
        <v>45107</v>
      </c>
      <c r="N8" s="546">
        <f t="shared" si="2"/>
        <v>51.428571428571431</v>
      </c>
      <c r="O8" s="547" t="str">
        <f t="shared" ca="1" si="3"/>
        <v>Alerta</v>
      </c>
      <c r="P8" s="238">
        <v>1</v>
      </c>
      <c r="Q8" s="238">
        <f t="shared" si="0"/>
        <v>1</v>
      </c>
      <c r="R8" s="200"/>
      <c r="S8" s="200"/>
      <c r="T8" s="200"/>
      <c r="U8" s="549" t="str">
        <f t="shared" si="4"/>
        <v>Incumple</v>
      </c>
      <c r="V8" s="200" t="s">
        <v>2386</v>
      </c>
      <c r="W8" s="201" t="s">
        <v>2387</v>
      </c>
      <c r="X8" s="201"/>
      <c r="Y8" s="203" t="s">
        <v>2388</v>
      </c>
    </row>
    <row r="9" spans="1:25" s="261" customFormat="1" ht="284.45" hidden="1" customHeight="1" x14ac:dyDescent="0.2">
      <c r="A9" s="545">
        <v>4</v>
      </c>
      <c r="B9" s="201" t="s">
        <v>2356</v>
      </c>
      <c r="C9" s="201" t="s">
        <v>2357</v>
      </c>
      <c r="D9" s="203" t="s">
        <v>2389</v>
      </c>
      <c r="E9" s="203" t="s">
        <v>2390</v>
      </c>
      <c r="F9" s="198" t="s">
        <v>2391</v>
      </c>
      <c r="G9" s="198" t="s">
        <v>2392</v>
      </c>
      <c r="H9" s="198" t="s">
        <v>2393</v>
      </c>
      <c r="I9" s="266">
        <v>1</v>
      </c>
      <c r="J9" s="268">
        <v>44389</v>
      </c>
      <c r="K9" s="268">
        <v>44717</v>
      </c>
      <c r="L9" s="546">
        <f t="shared" si="1"/>
        <v>46.857142857142854</v>
      </c>
      <c r="M9" s="267">
        <v>44923</v>
      </c>
      <c r="N9" s="546">
        <f t="shared" si="2"/>
        <v>29.428571428571427</v>
      </c>
      <c r="O9" s="547" t="str">
        <f t="shared" ca="1" si="3"/>
        <v>Alerta</v>
      </c>
      <c r="P9" s="199">
        <v>1</v>
      </c>
      <c r="Q9" s="238">
        <f>IF(P9/I9=1,1,+P9/I9)</f>
        <v>1</v>
      </c>
      <c r="R9" s="200"/>
      <c r="S9" s="200"/>
      <c r="T9" s="200"/>
      <c r="U9" s="549" t="str">
        <f t="shared" si="4"/>
        <v>Incumple</v>
      </c>
      <c r="V9" s="200" t="s">
        <v>2394</v>
      </c>
      <c r="W9" s="201" t="s">
        <v>2395</v>
      </c>
      <c r="X9" s="201"/>
      <c r="Y9" s="203" t="s">
        <v>2396</v>
      </c>
    </row>
    <row r="10" spans="1:25" s="261" customFormat="1" ht="159.75" hidden="1" customHeight="1" x14ac:dyDescent="0.2">
      <c r="A10" s="545">
        <v>4</v>
      </c>
      <c r="B10" s="201" t="s">
        <v>2356</v>
      </c>
      <c r="C10" s="201" t="s">
        <v>2357</v>
      </c>
      <c r="D10" s="203" t="s">
        <v>2389</v>
      </c>
      <c r="E10" s="203" t="s">
        <v>2390</v>
      </c>
      <c r="F10" s="198" t="s">
        <v>2391</v>
      </c>
      <c r="G10" s="198" t="s">
        <v>2397</v>
      </c>
      <c r="H10" s="198" t="s">
        <v>2385</v>
      </c>
      <c r="I10" s="270">
        <v>1</v>
      </c>
      <c r="J10" s="268">
        <v>44389</v>
      </c>
      <c r="K10" s="268">
        <v>44717</v>
      </c>
      <c r="L10" s="546">
        <f t="shared" si="1"/>
        <v>46.857142857142854</v>
      </c>
      <c r="M10" s="267">
        <v>44925</v>
      </c>
      <c r="N10" s="546">
        <f t="shared" si="2"/>
        <v>29.714285714285715</v>
      </c>
      <c r="O10" s="547" t="str">
        <f t="shared" ca="1" si="3"/>
        <v>Alerta</v>
      </c>
      <c r="P10" s="238">
        <v>1</v>
      </c>
      <c r="Q10" s="238">
        <f t="shared" si="0"/>
        <v>1</v>
      </c>
      <c r="R10" s="200"/>
      <c r="S10" s="200"/>
      <c r="T10" s="200"/>
      <c r="U10" s="549" t="str">
        <f t="shared" si="4"/>
        <v>Incumple</v>
      </c>
      <c r="V10" s="200" t="s">
        <v>2398</v>
      </c>
      <c r="W10" s="201" t="s">
        <v>2399</v>
      </c>
      <c r="X10" s="201"/>
      <c r="Y10" s="203" t="s">
        <v>2400</v>
      </c>
    </row>
    <row r="11" spans="1:25" s="261" customFormat="1" ht="85.5" hidden="1" x14ac:dyDescent="0.2">
      <c r="A11" s="545">
        <v>5</v>
      </c>
      <c r="B11" s="201" t="s">
        <v>2356</v>
      </c>
      <c r="C11" s="201" t="s">
        <v>2357</v>
      </c>
      <c r="D11" s="203" t="s">
        <v>2401</v>
      </c>
      <c r="E11" s="203" t="s">
        <v>2402</v>
      </c>
      <c r="F11" s="198" t="s">
        <v>2403</v>
      </c>
      <c r="G11" s="198" t="s">
        <v>2404</v>
      </c>
      <c r="H11" s="198" t="s">
        <v>2393</v>
      </c>
      <c r="I11" s="266">
        <v>1</v>
      </c>
      <c r="J11" s="268">
        <v>44389</v>
      </c>
      <c r="K11" s="268">
        <v>44717</v>
      </c>
      <c r="L11" s="546">
        <f t="shared" si="1"/>
        <v>46.857142857142854</v>
      </c>
      <c r="M11" s="267">
        <v>44923</v>
      </c>
      <c r="N11" s="546">
        <f t="shared" si="2"/>
        <v>29.428571428571427</v>
      </c>
      <c r="O11" s="547" t="str">
        <f t="shared" ca="1" si="3"/>
        <v>Alerta</v>
      </c>
      <c r="P11" s="199">
        <v>1</v>
      </c>
      <c r="Q11" s="238">
        <f t="shared" si="0"/>
        <v>1</v>
      </c>
      <c r="R11" s="200"/>
      <c r="S11" s="200"/>
      <c r="T11" s="200"/>
      <c r="U11" s="549" t="str">
        <f t="shared" si="4"/>
        <v>Incumple</v>
      </c>
      <c r="V11" s="200" t="s">
        <v>2405</v>
      </c>
      <c r="W11" s="201" t="s">
        <v>2406</v>
      </c>
      <c r="X11" s="201"/>
      <c r="Y11" s="203" t="s">
        <v>2396</v>
      </c>
    </row>
    <row r="12" spans="1:25" s="261" customFormat="1" ht="99.75" hidden="1" x14ac:dyDescent="0.2">
      <c r="A12" s="545">
        <v>5</v>
      </c>
      <c r="B12" s="201" t="s">
        <v>2356</v>
      </c>
      <c r="C12" s="201" t="s">
        <v>2357</v>
      </c>
      <c r="D12" s="203" t="s">
        <v>2401</v>
      </c>
      <c r="E12" s="203" t="s">
        <v>2402</v>
      </c>
      <c r="F12" s="198" t="s">
        <v>2403</v>
      </c>
      <c r="G12" s="198" t="s">
        <v>2407</v>
      </c>
      <c r="H12" s="198" t="s">
        <v>2385</v>
      </c>
      <c r="I12" s="270">
        <v>1</v>
      </c>
      <c r="J12" s="268">
        <v>44389</v>
      </c>
      <c r="K12" s="268">
        <v>44717</v>
      </c>
      <c r="L12" s="546">
        <f t="shared" si="1"/>
        <v>46.857142857142854</v>
      </c>
      <c r="M12" s="267">
        <v>45107</v>
      </c>
      <c r="N12" s="546">
        <f t="shared" si="2"/>
        <v>55.714285714285715</v>
      </c>
      <c r="O12" s="547" t="str">
        <f t="shared" ca="1" si="3"/>
        <v>Alerta</v>
      </c>
      <c r="P12" s="238">
        <v>1</v>
      </c>
      <c r="Q12" s="238">
        <f t="shared" si="0"/>
        <v>1</v>
      </c>
      <c r="R12" s="200"/>
      <c r="S12" s="200"/>
      <c r="T12" s="200"/>
      <c r="U12" s="549" t="str">
        <f t="shared" si="4"/>
        <v>Incumple</v>
      </c>
      <c r="V12" s="200" t="s">
        <v>2408</v>
      </c>
      <c r="W12" s="204" t="s">
        <v>2409</v>
      </c>
      <c r="X12" s="201"/>
      <c r="Y12" s="203" t="s">
        <v>2410</v>
      </c>
    </row>
    <row r="13" spans="1:25" s="261" customFormat="1" ht="309" hidden="1" customHeight="1" x14ac:dyDescent="0.2">
      <c r="A13" s="545">
        <v>6</v>
      </c>
      <c r="B13" s="201" t="s">
        <v>2356</v>
      </c>
      <c r="C13" s="201" t="s">
        <v>2357</v>
      </c>
      <c r="D13" s="203" t="s">
        <v>2411</v>
      </c>
      <c r="E13" s="203" t="s">
        <v>2412</v>
      </c>
      <c r="F13" s="198" t="s">
        <v>2413</v>
      </c>
      <c r="G13" s="198" t="s">
        <v>2414</v>
      </c>
      <c r="H13" s="198" t="s">
        <v>2415</v>
      </c>
      <c r="I13" s="266">
        <v>1</v>
      </c>
      <c r="J13" s="268">
        <v>44389</v>
      </c>
      <c r="K13" s="268">
        <v>44561</v>
      </c>
      <c r="L13" s="546">
        <f t="shared" si="1"/>
        <v>24.571428571428573</v>
      </c>
      <c r="M13" s="267">
        <v>44925</v>
      </c>
      <c r="N13" s="546">
        <f t="shared" si="2"/>
        <v>52</v>
      </c>
      <c r="O13" s="547" t="str">
        <f t="shared" ca="1" si="3"/>
        <v>Alerta</v>
      </c>
      <c r="P13" s="199">
        <v>1</v>
      </c>
      <c r="Q13" s="238">
        <f t="shared" si="0"/>
        <v>1</v>
      </c>
      <c r="R13" s="200"/>
      <c r="S13" s="200"/>
      <c r="T13" s="200"/>
      <c r="U13" s="549" t="str">
        <f t="shared" si="4"/>
        <v>Incumple</v>
      </c>
      <c r="V13" s="199"/>
      <c r="W13" s="201" t="s">
        <v>2416</v>
      </c>
      <c r="X13" s="201"/>
      <c r="Y13" s="203" t="s">
        <v>2417</v>
      </c>
    </row>
    <row r="14" spans="1:25" s="261" customFormat="1" ht="305.25" hidden="1" customHeight="1" x14ac:dyDescent="0.2">
      <c r="A14" s="545">
        <v>6</v>
      </c>
      <c r="B14" s="201" t="s">
        <v>2356</v>
      </c>
      <c r="C14" s="201" t="s">
        <v>2357</v>
      </c>
      <c r="D14" s="203" t="s">
        <v>2411</v>
      </c>
      <c r="E14" s="203" t="s">
        <v>2412</v>
      </c>
      <c r="F14" s="550" t="s">
        <v>2413</v>
      </c>
      <c r="G14" s="198" t="s">
        <v>2418</v>
      </c>
      <c r="H14" s="198" t="s">
        <v>2419</v>
      </c>
      <c r="I14" s="266">
        <v>1</v>
      </c>
      <c r="J14" s="268">
        <v>44389</v>
      </c>
      <c r="K14" s="268">
        <v>44561</v>
      </c>
      <c r="L14" s="546">
        <f t="shared" si="1"/>
        <v>24.571428571428573</v>
      </c>
      <c r="M14" s="267">
        <v>44925</v>
      </c>
      <c r="N14" s="546">
        <f t="shared" si="2"/>
        <v>52</v>
      </c>
      <c r="O14" s="547" t="str">
        <f t="shared" ca="1" si="3"/>
        <v>Alerta</v>
      </c>
      <c r="P14" s="199">
        <v>1</v>
      </c>
      <c r="Q14" s="238">
        <f t="shared" si="0"/>
        <v>1</v>
      </c>
      <c r="R14" s="200"/>
      <c r="S14" s="200"/>
      <c r="T14" s="200"/>
      <c r="U14" s="549" t="str">
        <f t="shared" si="4"/>
        <v>Incumple</v>
      </c>
      <c r="V14" s="199"/>
      <c r="W14" s="201" t="s">
        <v>2416</v>
      </c>
      <c r="X14" s="201"/>
      <c r="Y14" s="203" t="s">
        <v>2417</v>
      </c>
    </row>
    <row r="15" spans="1:25" s="261" customFormat="1" ht="228" x14ac:dyDescent="0.2">
      <c r="A15" s="545">
        <v>6</v>
      </c>
      <c r="B15" s="201" t="s">
        <v>2356</v>
      </c>
      <c r="C15" s="201" t="s">
        <v>2357</v>
      </c>
      <c r="D15" s="203" t="s">
        <v>2411</v>
      </c>
      <c r="E15" s="203" t="s">
        <v>2412</v>
      </c>
      <c r="F15" s="198" t="s">
        <v>2413</v>
      </c>
      <c r="G15" s="198" t="s">
        <v>2420</v>
      </c>
      <c r="H15" s="198" t="s">
        <v>2421</v>
      </c>
      <c r="I15" s="266">
        <v>1</v>
      </c>
      <c r="J15" s="414">
        <v>44389</v>
      </c>
      <c r="K15" s="414">
        <v>45838</v>
      </c>
      <c r="L15" s="446">
        <f>(K15-J15)/7</f>
        <v>207</v>
      </c>
      <c r="M15" s="445">
        <v>45719</v>
      </c>
      <c r="N15" s="446">
        <f t="shared" si="2"/>
        <v>-17</v>
      </c>
      <c r="O15" s="547" t="str">
        <f t="shared" ca="1" si="3"/>
        <v>Alerta</v>
      </c>
      <c r="P15" s="934">
        <v>1</v>
      </c>
      <c r="Q15" s="238">
        <f>IF(P15/I15=1,1,+P15/I15)</f>
        <v>1</v>
      </c>
      <c r="R15" s="200"/>
      <c r="S15" s="200"/>
      <c r="T15" s="200"/>
      <c r="U15" s="549" t="str">
        <f t="shared" si="4"/>
        <v>Cumple</v>
      </c>
      <c r="V15" s="447" t="s">
        <v>2422</v>
      </c>
      <c r="W15" s="935" t="s">
        <v>2423</v>
      </c>
      <c r="X15" s="201"/>
      <c r="Y15" s="203" t="s">
        <v>2424</v>
      </c>
    </row>
    <row r="16" spans="1:25" s="261" customFormat="1" ht="225.6" hidden="1" customHeight="1" x14ac:dyDescent="0.2">
      <c r="A16" s="545">
        <v>7</v>
      </c>
      <c r="B16" s="201" t="s">
        <v>2356</v>
      </c>
      <c r="C16" s="201" t="s">
        <v>2357</v>
      </c>
      <c r="D16" s="203" t="s">
        <v>2425</v>
      </c>
      <c r="E16" s="203" t="s">
        <v>2426</v>
      </c>
      <c r="F16" s="198" t="s">
        <v>2427</v>
      </c>
      <c r="G16" s="198" t="s">
        <v>2428</v>
      </c>
      <c r="H16" s="198" t="s">
        <v>2429</v>
      </c>
      <c r="I16" s="266">
        <v>1</v>
      </c>
      <c r="J16" s="414">
        <v>44389</v>
      </c>
      <c r="K16" s="414">
        <v>44747</v>
      </c>
      <c r="L16" s="446">
        <f t="shared" si="1"/>
        <v>51.142857142857146</v>
      </c>
      <c r="M16" s="445">
        <v>44925</v>
      </c>
      <c r="N16" s="446">
        <f t="shared" si="2"/>
        <v>25.428571428571427</v>
      </c>
      <c r="O16" s="547" t="str">
        <f t="shared" ca="1" si="3"/>
        <v>Alerta</v>
      </c>
      <c r="P16" s="447">
        <v>1</v>
      </c>
      <c r="Q16" s="238">
        <f t="shared" si="0"/>
        <v>1</v>
      </c>
      <c r="R16" s="200"/>
      <c r="S16" s="200"/>
      <c r="T16" s="200"/>
      <c r="U16" s="549" t="str">
        <f t="shared" si="4"/>
        <v>Incumple</v>
      </c>
      <c r="V16" s="447" t="s">
        <v>2430</v>
      </c>
      <c r="W16" s="935" t="s">
        <v>2431</v>
      </c>
      <c r="X16" s="201"/>
      <c r="Y16" s="203" t="s">
        <v>2432</v>
      </c>
    </row>
    <row r="17" spans="1:25" s="261" customFormat="1" ht="312.95" hidden="1" customHeight="1" x14ac:dyDescent="0.2">
      <c r="A17" s="545">
        <v>7</v>
      </c>
      <c r="B17" s="201" t="s">
        <v>2356</v>
      </c>
      <c r="C17" s="201" t="s">
        <v>2357</v>
      </c>
      <c r="D17" s="203" t="s">
        <v>2425</v>
      </c>
      <c r="E17" s="203" t="s">
        <v>2426</v>
      </c>
      <c r="F17" s="198" t="s">
        <v>2433</v>
      </c>
      <c r="G17" s="198" t="s">
        <v>2434</v>
      </c>
      <c r="H17" s="198" t="s">
        <v>2435</v>
      </c>
      <c r="I17" s="270">
        <v>1</v>
      </c>
      <c r="J17" s="414">
        <v>44389</v>
      </c>
      <c r="K17" s="414">
        <v>44747</v>
      </c>
      <c r="L17" s="446">
        <f t="shared" si="1"/>
        <v>51.142857142857146</v>
      </c>
      <c r="M17" s="445">
        <v>45485</v>
      </c>
      <c r="N17" s="446">
        <f t="shared" si="2"/>
        <v>105.42857142857143</v>
      </c>
      <c r="O17" s="547" t="str">
        <f t="shared" ca="1" si="3"/>
        <v>Alerta</v>
      </c>
      <c r="P17" s="92">
        <v>1</v>
      </c>
      <c r="Q17" s="238">
        <f t="shared" si="0"/>
        <v>1</v>
      </c>
      <c r="R17" s="200"/>
      <c r="S17" s="200"/>
      <c r="T17" s="200"/>
      <c r="U17" s="549" t="str">
        <f t="shared" si="4"/>
        <v>Incumple</v>
      </c>
      <c r="V17" s="447" t="s">
        <v>2436</v>
      </c>
      <c r="W17" s="935" t="s">
        <v>2437</v>
      </c>
      <c r="X17" s="201"/>
      <c r="Y17" s="203" t="s">
        <v>2438</v>
      </c>
    </row>
    <row r="18" spans="1:25" s="261" customFormat="1" ht="289.5" hidden="1" customHeight="1" x14ac:dyDescent="0.2">
      <c r="A18" s="545">
        <v>7</v>
      </c>
      <c r="B18" s="201" t="s">
        <v>2356</v>
      </c>
      <c r="C18" s="201" t="s">
        <v>2357</v>
      </c>
      <c r="D18" s="203" t="s">
        <v>2425</v>
      </c>
      <c r="E18" s="203" t="s">
        <v>2426</v>
      </c>
      <c r="F18" s="198" t="s">
        <v>2433</v>
      </c>
      <c r="G18" s="198" t="s">
        <v>2439</v>
      </c>
      <c r="H18" s="198" t="s">
        <v>2440</v>
      </c>
      <c r="I18" s="270">
        <v>1</v>
      </c>
      <c r="J18" s="414">
        <v>44389</v>
      </c>
      <c r="K18" s="414">
        <v>44747</v>
      </c>
      <c r="L18" s="446">
        <f t="shared" si="1"/>
        <v>51.142857142857146</v>
      </c>
      <c r="M18" s="445">
        <v>45107</v>
      </c>
      <c r="N18" s="446">
        <f t="shared" si="2"/>
        <v>51.428571428571431</v>
      </c>
      <c r="O18" s="547" t="str">
        <f t="shared" ca="1" si="3"/>
        <v>Alerta</v>
      </c>
      <c r="P18" s="92">
        <v>1</v>
      </c>
      <c r="Q18" s="238">
        <f t="shared" si="0"/>
        <v>1</v>
      </c>
      <c r="R18" s="200"/>
      <c r="S18" s="200"/>
      <c r="T18" s="200"/>
      <c r="U18" s="549" t="str">
        <f t="shared" si="4"/>
        <v>Incumple</v>
      </c>
      <c r="V18" s="447" t="s">
        <v>2379</v>
      </c>
      <c r="W18" s="935" t="s">
        <v>2441</v>
      </c>
      <c r="X18" s="201"/>
      <c r="Y18" s="203" t="s">
        <v>2438</v>
      </c>
    </row>
    <row r="19" spans="1:25" s="261" customFormat="1" ht="255.95" hidden="1" customHeight="1" x14ac:dyDescent="0.2">
      <c r="A19" s="545">
        <v>8</v>
      </c>
      <c r="B19" s="201" t="s">
        <v>2356</v>
      </c>
      <c r="C19" s="201" t="s">
        <v>2357</v>
      </c>
      <c r="D19" s="203" t="s">
        <v>2442</v>
      </c>
      <c r="E19" s="203" t="s">
        <v>2443</v>
      </c>
      <c r="F19" s="198" t="s">
        <v>2444</v>
      </c>
      <c r="G19" s="198" t="s">
        <v>2445</v>
      </c>
      <c r="H19" s="269" t="s">
        <v>1159</v>
      </c>
      <c r="I19" s="266">
        <v>2</v>
      </c>
      <c r="J19" s="414">
        <v>44389</v>
      </c>
      <c r="K19" s="414">
        <v>44530</v>
      </c>
      <c r="L19" s="446">
        <f t="shared" si="1"/>
        <v>20.142857142857142</v>
      </c>
      <c r="M19" s="414">
        <v>44560</v>
      </c>
      <c r="N19" s="446">
        <f t="shared" si="2"/>
        <v>4.2857142857142856</v>
      </c>
      <c r="O19" s="547" t="str">
        <f t="shared" ca="1" si="3"/>
        <v>Alerta</v>
      </c>
      <c r="P19" s="447">
        <v>2</v>
      </c>
      <c r="Q19" s="238">
        <f t="shared" si="0"/>
        <v>1</v>
      </c>
      <c r="R19" s="200"/>
      <c r="S19" s="200"/>
      <c r="T19" s="200"/>
      <c r="U19" s="549" t="str">
        <f t="shared" si="4"/>
        <v>Incumple</v>
      </c>
      <c r="V19" s="447" t="s">
        <v>2446</v>
      </c>
      <c r="W19" s="935" t="s">
        <v>2447</v>
      </c>
      <c r="X19" s="201"/>
      <c r="Y19" s="203" t="s">
        <v>2448</v>
      </c>
    </row>
    <row r="20" spans="1:25" s="261" customFormat="1" ht="335.45" hidden="1" customHeight="1" x14ac:dyDescent="0.2">
      <c r="A20" s="545">
        <v>9</v>
      </c>
      <c r="B20" s="201" t="s">
        <v>2356</v>
      </c>
      <c r="C20" s="201" t="s">
        <v>2357</v>
      </c>
      <c r="D20" s="203" t="s">
        <v>2449</v>
      </c>
      <c r="E20" s="203" t="s">
        <v>2450</v>
      </c>
      <c r="F20" s="198" t="s">
        <v>2451</v>
      </c>
      <c r="G20" s="198" t="s">
        <v>2452</v>
      </c>
      <c r="H20" s="198" t="s">
        <v>2453</v>
      </c>
      <c r="I20" s="270">
        <v>1</v>
      </c>
      <c r="J20" s="414">
        <v>44389</v>
      </c>
      <c r="K20" s="445">
        <v>44423</v>
      </c>
      <c r="L20" s="446">
        <f t="shared" si="1"/>
        <v>4.8571428571428568</v>
      </c>
      <c r="M20" s="445">
        <v>44925</v>
      </c>
      <c r="N20" s="446">
        <f t="shared" si="2"/>
        <v>71.714285714285708</v>
      </c>
      <c r="O20" s="547" t="str">
        <f t="shared" ca="1" si="3"/>
        <v>Alerta</v>
      </c>
      <c r="P20" s="92">
        <v>1</v>
      </c>
      <c r="Q20" s="238">
        <f t="shared" si="0"/>
        <v>1</v>
      </c>
      <c r="R20" s="200"/>
      <c r="S20" s="200"/>
      <c r="T20" s="200"/>
      <c r="U20" s="549" t="str">
        <f t="shared" si="4"/>
        <v>Incumple</v>
      </c>
      <c r="V20" s="447" t="s">
        <v>2454</v>
      </c>
      <c r="W20" s="935" t="s">
        <v>2455</v>
      </c>
      <c r="X20" s="201"/>
      <c r="Y20" s="203" t="s">
        <v>2456</v>
      </c>
    </row>
    <row r="21" spans="1:25" s="261" customFormat="1" ht="375.6" hidden="1" customHeight="1" x14ac:dyDescent="0.2">
      <c r="A21" s="545">
        <v>9</v>
      </c>
      <c r="B21" s="201" t="s">
        <v>2356</v>
      </c>
      <c r="C21" s="201" t="s">
        <v>2357</v>
      </c>
      <c r="D21" s="203" t="s">
        <v>2449</v>
      </c>
      <c r="E21" s="203" t="s">
        <v>2450</v>
      </c>
      <c r="F21" s="198" t="s">
        <v>2451</v>
      </c>
      <c r="G21" s="198" t="s">
        <v>2452</v>
      </c>
      <c r="H21" s="198" t="s">
        <v>2457</v>
      </c>
      <c r="I21" s="270">
        <v>1</v>
      </c>
      <c r="J21" s="414">
        <v>44389</v>
      </c>
      <c r="K21" s="445">
        <v>44560</v>
      </c>
      <c r="L21" s="446">
        <f t="shared" si="1"/>
        <v>24.428571428571427</v>
      </c>
      <c r="M21" s="445">
        <v>44925</v>
      </c>
      <c r="N21" s="446">
        <f t="shared" si="2"/>
        <v>52.142857142857146</v>
      </c>
      <c r="O21" s="547" t="str">
        <f t="shared" ca="1" si="3"/>
        <v>Alerta</v>
      </c>
      <c r="P21" s="92">
        <v>1</v>
      </c>
      <c r="Q21" s="238">
        <f t="shared" si="0"/>
        <v>1</v>
      </c>
      <c r="R21" s="200"/>
      <c r="S21" s="200"/>
      <c r="T21" s="200"/>
      <c r="U21" s="549" t="str">
        <f t="shared" si="4"/>
        <v>Incumple</v>
      </c>
      <c r="V21" s="447" t="s">
        <v>2454</v>
      </c>
      <c r="W21" s="935" t="s">
        <v>2458</v>
      </c>
      <c r="X21" s="201"/>
      <c r="Y21" s="203" t="s">
        <v>2456</v>
      </c>
    </row>
    <row r="22" spans="1:25" s="261" customFormat="1" ht="114" hidden="1" x14ac:dyDescent="0.2">
      <c r="A22" s="545">
        <v>10</v>
      </c>
      <c r="B22" s="201" t="s">
        <v>2356</v>
      </c>
      <c r="C22" s="201" t="s">
        <v>2357</v>
      </c>
      <c r="D22" s="203" t="s">
        <v>2459</v>
      </c>
      <c r="E22" s="203" t="s">
        <v>2460</v>
      </c>
      <c r="F22" s="198" t="s">
        <v>2461</v>
      </c>
      <c r="G22" s="198" t="s">
        <v>2462</v>
      </c>
      <c r="H22" s="198" t="s">
        <v>2463</v>
      </c>
      <c r="I22" s="266">
        <v>1</v>
      </c>
      <c r="J22" s="414">
        <v>44389</v>
      </c>
      <c r="K22" s="445">
        <v>44407</v>
      </c>
      <c r="L22" s="446">
        <f t="shared" si="1"/>
        <v>2.5714285714285716</v>
      </c>
      <c r="M22" s="445">
        <v>45107</v>
      </c>
      <c r="N22" s="446">
        <f t="shared" si="2"/>
        <v>100</v>
      </c>
      <c r="O22" s="547" t="str">
        <f t="shared" ca="1" si="3"/>
        <v>Alerta</v>
      </c>
      <c r="P22" s="447">
        <v>1</v>
      </c>
      <c r="Q22" s="238">
        <f t="shared" si="0"/>
        <v>1</v>
      </c>
      <c r="R22" s="200"/>
      <c r="S22" s="200"/>
      <c r="T22" s="200"/>
      <c r="U22" s="549" t="str">
        <f t="shared" si="4"/>
        <v>Incumple</v>
      </c>
      <c r="V22" s="447" t="s">
        <v>2464</v>
      </c>
      <c r="W22" s="936" t="s">
        <v>2465</v>
      </c>
      <c r="X22" s="206">
        <f ca="1">TODAY()</f>
        <v>46069</v>
      </c>
      <c r="Y22" s="203" t="s">
        <v>2466</v>
      </c>
    </row>
    <row r="23" spans="1:25" s="261" customFormat="1" ht="151.5" hidden="1" customHeight="1" x14ac:dyDescent="0.2">
      <c r="A23" s="545">
        <v>10</v>
      </c>
      <c r="B23" s="201" t="s">
        <v>2356</v>
      </c>
      <c r="C23" s="201" t="s">
        <v>2357</v>
      </c>
      <c r="D23" s="203" t="s">
        <v>2459</v>
      </c>
      <c r="E23" s="203" t="s">
        <v>2467</v>
      </c>
      <c r="F23" s="198" t="s">
        <v>2461</v>
      </c>
      <c r="G23" s="198" t="s">
        <v>2468</v>
      </c>
      <c r="H23" s="198" t="s">
        <v>2469</v>
      </c>
      <c r="I23" s="266">
        <v>2</v>
      </c>
      <c r="J23" s="414">
        <v>44389</v>
      </c>
      <c r="K23" s="445">
        <v>44747</v>
      </c>
      <c r="L23" s="446">
        <f t="shared" si="1"/>
        <v>51.142857142857146</v>
      </c>
      <c r="M23" s="445">
        <v>45107</v>
      </c>
      <c r="N23" s="446">
        <f t="shared" si="2"/>
        <v>51.428571428571431</v>
      </c>
      <c r="O23" s="547" t="str">
        <f t="shared" ca="1" si="3"/>
        <v>Alerta</v>
      </c>
      <c r="P23" s="447">
        <v>2</v>
      </c>
      <c r="Q23" s="238">
        <f t="shared" si="0"/>
        <v>1</v>
      </c>
      <c r="R23" s="200"/>
      <c r="S23" s="200"/>
      <c r="T23" s="200"/>
      <c r="U23" s="549" t="str">
        <f t="shared" si="4"/>
        <v>Incumple</v>
      </c>
      <c r="V23" s="447" t="s">
        <v>2470</v>
      </c>
      <c r="W23" s="935" t="s">
        <v>2471</v>
      </c>
      <c r="X23" s="201"/>
      <c r="Y23" s="203" t="s">
        <v>2466</v>
      </c>
    </row>
    <row r="24" spans="1:25" s="261" customFormat="1" ht="353.1" hidden="1" customHeight="1" x14ac:dyDescent="0.2">
      <c r="A24" s="545">
        <v>10</v>
      </c>
      <c r="B24" s="201" t="s">
        <v>2356</v>
      </c>
      <c r="C24" s="201" t="s">
        <v>2357</v>
      </c>
      <c r="D24" s="203" t="s">
        <v>2459</v>
      </c>
      <c r="E24" s="203" t="s">
        <v>2467</v>
      </c>
      <c r="F24" s="198" t="s">
        <v>2461</v>
      </c>
      <c r="G24" s="198" t="s">
        <v>2472</v>
      </c>
      <c r="H24" s="198" t="s">
        <v>2469</v>
      </c>
      <c r="I24" s="266">
        <v>2</v>
      </c>
      <c r="J24" s="414">
        <v>44389</v>
      </c>
      <c r="K24" s="445">
        <v>44747</v>
      </c>
      <c r="L24" s="446">
        <f t="shared" si="1"/>
        <v>51.142857142857146</v>
      </c>
      <c r="M24" s="445">
        <v>45107</v>
      </c>
      <c r="N24" s="446">
        <f t="shared" si="2"/>
        <v>51.428571428571431</v>
      </c>
      <c r="O24" s="547" t="str">
        <f t="shared" ca="1" si="3"/>
        <v>Alerta</v>
      </c>
      <c r="P24" s="447">
        <v>2</v>
      </c>
      <c r="Q24" s="238">
        <f t="shared" si="0"/>
        <v>1</v>
      </c>
      <c r="R24" s="200"/>
      <c r="S24" s="200"/>
      <c r="T24" s="200"/>
      <c r="U24" s="549" t="str">
        <f t="shared" si="4"/>
        <v>Incumple</v>
      </c>
      <c r="V24" s="447" t="s">
        <v>2470</v>
      </c>
      <c r="W24" s="935" t="s">
        <v>2473</v>
      </c>
      <c r="X24" s="201"/>
      <c r="Y24" s="203" t="s">
        <v>2466</v>
      </c>
    </row>
    <row r="25" spans="1:25" s="261" customFormat="1" ht="327" hidden="1" customHeight="1" x14ac:dyDescent="0.2">
      <c r="A25" s="545">
        <v>11</v>
      </c>
      <c r="B25" s="201" t="s">
        <v>2356</v>
      </c>
      <c r="C25" s="201" t="s">
        <v>2357</v>
      </c>
      <c r="D25" s="203" t="s">
        <v>2474</v>
      </c>
      <c r="E25" s="203" t="s">
        <v>2475</v>
      </c>
      <c r="F25" s="198" t="s">
        <v>2476</v>
      </c>
      <c r="G25" s="198" t="s">
        <v>2477</v>
      </c>
      <c r="H25" s="198" t="s">
        <v>2478</v>
      </c>
      <c r="I25" s="266">
        <v>4</v>
      </c>
      <c r="J25" s="414">
        <v>44389</v>
      </c>
      <c r="K25" s="414">
        <v>44561</v>
      </c>
      <c r="L25" s="446">
        <f t="shared" si="1"/>
        <v>24.571428571428573</v>
      </c>
      <c r="M25" s="414">
        <v>44560</v>
      </c>
      <c r="N25" s="446">
        <f t="shared" si="2"/>
        <v>-0.14285714285714285</v>
      </c>
      <c r="O25" s="547" t="str">
        <f t="shared" ca="1" si="3"/>
        <v>Alerta</v>
      </c>
      <c r="P25" s="447">
        <v>4</v>
      </c>
      <c r="Q25" s="238">
        <f t="shared" si="0"/>
        <v>1</v>
      </c>
      <c r="R25" s="200"/>
      <c r="S25" s="200"/>
      <c r="T25" s="200"/>
      <c r="U25" s="549" t="str">
        <f t="shared" si="4"/>
        <v>Cumple</v>
      </c>
      <c r="V25" s="447" t="s">
        <v>2479</v>
      </c>
      <c r="W25" s="935" t="s">
        <v>2480</v>
      </c>
      <c r="X25" s="201"/>
      <c r="Y25" s="203" t="s">
        <v>2481</v>
      </c>
    </row>
    <row r="26" spans="1:25" s="261" customFormat="1" ht="318" hidden="1" customHeight="1" x14ac:dyDescent="0.2">
      <c r="A26" s="545">
        <v>11</v>
      </c>
      <c r="B26" s="201" t="s">
        <v>2356</v>
      </c>
      <c r="C26" s="201" t="s">
        <v>2357</v>
      </c>
      <c r="D26" s="203" t="s">
        <v>2474</v>
      </c>
      <c r="E26" s="203" t="s">
        <v>2475</v>
      </c>
      <c r="F26" s="198" t="s">
        <v>2476</v>
      </c>
      <c r="G26" s="198" t="s">
        <v>2482</v>
      </c>
      <c r="H26" s="198" t="s">
        <v>2483</v>
      </c>
      <c r="I26" s="266">
        <v>1</v>
      </c>
      <c r="J26" s="414">
        <v>44389</v>
      </c>
      <c r="K26" s="414">
        <v>44561</v>
      </c>
      <c r="L26" s="446">
        <f t="shared" si="1"/>
        <v>24.571428571428573</v>
      </c>
      <c r="M26" s="414">
        <v>44560</v>
      </c>
      <c r="N26" s="446">
        <f t="shared" si="2"/>
        <v>-0.14285714285714285</v>
      </c>
      <c r="O26" s="547" t="str">
        <f t="shared" ca="1" si="3"/>
        <v>Alerta</v>
      </c>
      <c r="P26" s="447">
        <v>1</v>
      </c>
      <c r="Q26" s="238">
        <f t="shared" si="0"/>
        <v>1</v>
      </c>
      <c r="R26" s="200"/>
      <c r="S26" s="200"/>
      <c r="T26" s="200"/>
      <c r="U26" s="549" t="str">
        <f t="shared" si="4"/>
        <v>Cumple</v>
      </c>
      <c r="V26" s="447" t="s">
        <v>2484</v>
      </c>
      <c r="W26" s="935" t="s">
        <v>2485</v>
      </c>
      <c r="X26" s="201"/>
      <c r="Y26" s="203" t="s">
        <v>2486</v>
      </c>
    </row>
    <row r="27" spans="1:25" s="261" customFormat="1" ht="153.75" hidden="1" customHeight="1" x14ac:dyDescent="0.2">
      <c r="A27" s="2050">
        <v>12</v>
      </c>
      <c r="B27" s="2051" t="s">
        <v>2356</v>
      </c>
      <c r="C27" s="2051" t="s">
        <v>2357</v>
      </c>
      <c r="D27" s="2052" t="s">
        <v>2487</v>
      </c>
      <c r="E27" s="2049" t="s">
        <v>2488</v>
      </c>
      <c r="F27" s="2049" t="s">
        <v>2489</v>
      </c>
      <c r="G27" s="118" t="s">
        <v>2490</v>
      </c>
      <c r="H27" s="118" t="s">
        <v>2491</v>
      </c>
      <c r="I27" s="197">
        <v>1</v>
      </c>
      <c r="J27" s="115">
        <v>44784</v>
      </c>
      <c r="K27" s="115">
        <v>44888</v>
      </c>
      <c r="L27" s="446">
        <f t="shared" si="1"/>
        <v>14.857142857142858</v>
      </c>
      <c r="M27" s="445">
        <v>45107</v>
      </c>
      <c r="N27" s="446">
        <f t="shared" si="2"/>
        <v>31.285714285714285</v>
      </c>
      <c r="O27" s="547" t="str">
        <f t="shared" ca="1" si="3"/>
        <v>Alerta</v>
      </c>
      <c r="P27" s="91">
        <v>1</v>
      </c>
      <c r="Q27" s="238">
        <f t="shared" ref="Q27:Q32" si="5">IF(P27/I27=1,1,+P27/I27)</f>
        <v>1</v>
      </c>
      <c r="R27" s="200"/>
      <c r="S27" s="200"/>
      <c r="T27" s="200"/>
      <c r="U27" s="549" t="str">
        <f t="shared" si="4"/>
        <v>Incumple</v>
      </c>
      <c r="V27" s="91" t="s">
        <v>2492</v>
      </c>
      <c r="W27" s="935" t="s">
        <v>2493</v>
      </c>
      <c r="X27" s="201"/>
      <c r="Y27" s="203"/>
    </row>
    <row r="28" spans="1:25" s="261" customFormat="1" ht="243" hidden="1" customHeight="1" x14ac:dyDescent="0.2">
      <c r="A28" s="2050"/>
      <c r="B28" s="2051"/>
      <c r="C28" s="2051"/>
      <c r="D28" s="2052"/>
      <c r="E28" s="2049"/>
      <c r="F28" s="2049"/>
      <c r="G28" s="118" t="s">
        <v>2494</v>
      </c>
      <c r="H28" s="118" t="s">
        <v>2495</v>
      </c>
      <c r="I28" s="271">
        <v>1</v>
      </c>
      <c r="J28" s="115">
        <v>44815</v>
      </c>
      <c r="K28" s="115">
        <v>44910</v>
      </c>
      <c r="L28" s="446">
        <f t="shared" si="1"/>
        <v>13.571428571428571</v>
      </c>
      <c r="M28" s="445">
        <v>45107</v>
      </c>
      <c r="N28" s="446">
        <f t="shared" si="2"/>
        <v>28.142857142857142</v>
      </c>
      <c r="O28" s="547" t="str">
        <f t="shared" ca="1" si="3"/>
        <v>Alerta</v>
      </c>
      <c r="P28" s="93">
        <v>1</v>
      </c>
      <c r="Q28" s="238">
        <f t="shared" si="5"/>
        <v>1</v>
      </c>
      <c r="R28" s="200"/>
      <c r="S28" s="200"/>
      <c r="T28" s="200"/>
      <c r="U28" s="549" t="str">
        <f t="shared" si="4"/>
        <v>Incumple</v>
      </c>
      <c r="V28" s="91" t="s">
        <v>2496</v>
      </c>
      <c r="W28" s="935" t="s">
        <v>2497</v>
      </c>
      <c r="X28" s="201"/>
      <c r="Y28" s="203"/>
    </row>
    <row r="29" spans="1:25" s="261" customFormat="1" ht="333.75" customHeight="1" x14ac:dyDescent="0.2">
      <c r="A29" s="2050"/>
      <c r="B29" s="2051"/>
      <c r="C29" s="2051"/>
      <c r="D29" s="2052"/>
      <c r="E29" s="2049"/>
      <c r="F29" s="2049"/>
      <c r="G29" s="118" t="s">
        <v>2498</v>
      </c>
      <c r="H29" s="118" t="s">
        <v>2499</v>
      </c>
      <c r="I29" s="197">
        <v>1</v>
      </c>
      <c r="J29" s="115">
        <v>44784</v>
      </c>
      <c r="K29" s="115">
        <v>46203</v>
      </c>
      <c r="L29" s="446">
        <f>(K29-J29)/7</f>
        <v>202.71428571428572</v>
      </c>
      <c r="M29" s="445">
        <v>46022</v>
      </c>
      <c r="N29" s="446">
        <f t="shared" si="2"/>
        <v>-25.857142857142858</v>
      </c>
      <c r="O29" s="547" t="str">
        <f t="shared" ca="1" si="3"/>
        <v>Alerta</v>
      </c>
      <c r="P29" s="114">
        <v>0.7</v>
      </c>
      <c r="Q29" s="280">
        <f t="shared" si="5"/>
        <v>0.7</v>
      </c>
      <c r="R29" s="200"/>
      <c r="S29" s="200"/>
      <c r="T29" s="200"/>
      <c r="U29" s="548" t="str">
        <f t="shared" si="4"/>
        <v>Cumple</v>
      </c>
      <c r="V29" s="398" t="s">
        <v>3652</v>
      </c>
      <c r="W29" s="1430" t="s">
        <v>3653</v>
      </c>
      <c r="X29" s="201"/>
      <c r="Y29" s="203" t="s">
        <v>2500</v>
      </c>
    </row>
    <row r="30" spans="1:25" s="261" customFormat="1" ht="135" hidden="1" customHeight="1" x14ac:dyDescent="0.2">
      <c r="A30" s="2050">
        <v>13</v>
      </c>
      <c r="B30" s="2051" t="s">
        <v>2356</v>
      </c>
      <c r="C30" s="2051" t="s">
        <v>2357</v>
      </c>
      <c r="D30" s="2052" t="s">
        <v>2501</v>
      </c>
      <c r="E30" s="2049" t="s">
        <v>2488</v>
      </c>
      <c r="F30" s="2049" t="s">
        <v>2489</v>
      </c>
      <c r="G30" s="118" t="s">
        <v>2490</v>
      </c>
      <c r="H30" s="118" t="s">
        <v>2491</v>
      </c>
      <c r="I30" s="197">
        <v>1</v>
      </c>
      <c r="J30" s="115">
        <v>44784</v>
      </c>
      <c r="K30" s="115">
        <v>44888</v>
      </c>
      <c r="L30" s="446">
        <f t="shared" si="1"/>
        <v>14.857142857142858</v>
      </c>
      <c r="M30" s="445">
        <v>45107</v>
      </c>
      <c r="N30" s="446">
        <f t="shared" si="2"/>
        <v>31.285714285714285</v>
      </c>
      <c r="O30" s="547" t="str">
        <f t="shared" ca="1" si="3"/>
        <v>Alerta</v>
      </c>
      <c r="P30" s="91">
        <v>1</v>
      </c>
      <c r="Q30" s="238">
        <f t="shared" si="5"/>
        <v>1</v>
      </c>
      <c r="R30" s="200"/>
      <c r="S30" s="200"/>
      <c r="T30" s="200"/>
      <c r="U30" s="549" t="str">
        <f t="shared" si="4"/>
        <v>Incumple</v>
      </c>
      <c r="V30" s="91" t="s">
        <v>2492</v>
      </c>
      <c r="W30" s="935" t="s">
        <v>2493</v>
      </c>
      <c r="X30" s="201"/>
      <c r="Y30" s="203"/>
    </row>
    <row r="31" spans="1:25" s="261" customFormat="1" ht="30" hidden="1" customHeight="1" x14ac:dyDescent="0.2">
      <c r="A31" s="2050"/>
      <c r="B31" s="2051"/>
      <c r="C31" s="2051"/>
      <c r="D31" s="2052"/>
      <c r="E31" s="2049"/>
      <c r="F31" s="2049"/>
      <c r="G31" s="118" t="s">
        <v>2494</v>
      </c>
      <c r="H31" s="118" t="s">
        <v>2495</v>
      </c>
      <c r="I31" s="271">
        <v>1</v>
      </c>
      <c r="J31" s="115">
        <v>44815</v>
      </c>
      <c r="K31" s="115">
        <v>44910</v>
      </c>
      <c r="L31" s="446">
        <f t="shared" si="1"/>
        <v>13.571428571428571</v>
      </c>
      <c r="M31" s="445">
        <v>45107</v>
      </c>
      <c r="N31" s="446">
        <f t="shared" si="2"/>
        <v>28.142857142857142</v>
      </c>
      <c r="O31" s="547" t="str">
        <f t="shared" ca="1" si="3"/>
        <v>Alerta</v>
      </c>
      <c r="P31" s="93">
        <v>1</v>
      </c>
      <c r="Q31" s="238">
        <f t="shared" si="5"/>
        <v>1</v>
      </c>
      <c r="R31" s="200"/>
      <c r="S31" s="200"/>
      <c r="T31" s="200"/>
      <c r="U31" s="549" t="str">
        <f t="shared" si="4"/>
        <v>Incumple</v>
      </c>
      <c r="V31" s="91" t="s">
        <v>2496</v>
      </c>
      <c r="W31" s="935" t="s">
        <v>2497</v>
      </c>
      <c r="X31" s="201"/>
      <c r="Y31" s="203"/>
    </row>
    <row r="32" spans="1:25" s="261" customFormat="1" ht="316.5" customHeight="1" x14ac:dyDescent="0.2">
      <c r="A32" s="2050"/>
      <c r="B32" s="2051"/>
      <c r="C32" s="2051"/>
      <c r="D32" s="2052"/>
      <c r="E32" s="2049"/>
      <c r="F32" s="2049"/>
      <c r="G32" s="118" t="s">
        <v>2498</v>
      </c>
      <c r="H32" s="118" t="s">
        <v>2499</v>
      </c>
      <c r="I32" s="197">
        <v>1</v>
      </c>
      <c r="J32" s="115">
        <v>44784</v>
      </c>
      <c r="K32" s="115">
        <v>46203</v>
      </c>
      <c r="L32" s="446">
        <f>(K32-J32)/7</f>
        <v>202.71428571428572</v>
      </c>
      <c r="M32" s="445">
        <v>46022</v>
      </c>
      <c r="N32" s="446">
        <f>(M32-K32)/7</f>
        <v>-25.857142857142858</v>
      </c>
      <c r="O32" s="547" t="str">
        <f ca="1">IF((K32-TODAY())/7&gt;=L32/4,"En tiempo","Alerta")</f>
        <v>Alerta</v>
      </c>
      <c r="P32" s="114">
        <v>0.7</v>
      </c>
      <c r="Q32" s="280">
        <f t="shared" si="5"/>
        <v>0.7</v>
      </c>
      <c r="R32" s="200"/>
      <c r="S32" s="200"/>
      <c r="T32" s="200"/>
      <c r="U32" s="548" t="str">
        <f>IF(M32&lt;=K32,"Cumple","Incumple")</f>
        <v>Cumple</v>
      </c>
      <c r="V32" s="398" t="s">
        <v>3652</v>
      </c>
      <c r="W32" s="1430" t="s">
        <v>3653</v>
      </c>
      <c r="X32" s="201"/>
      <c r="Y32" s="203" t="s">
        <v>2502</v>
      </c>
    </row>
    <row r="33" spans="1:25" s="261" customFormat="1" ht="86.25" hidden="1" customHeight="1" x14ac:dyDescent="0.2">
      <c r="A33" s="545">
        <v>14</v>
      </c>
      <c r="B33" s="201" t="s">
        <v>2356</v>
      </c>
      <c r="C33" s="201" t="s">
        <v>2357</v>
      </c>
      <c r="D33" s="203" t="s">
        <v>2503</v>
      </c>
      <c r="E33" s="203" t="s">
        <v>2504</v>
      </c>
      <c r="F33" s="198" t="s">
        <v>2505</v>
      </c>
      <c r="G33" s="198" t="s">
        <v>2506</v>
      </c>
      <c r="H33" s="198" t="s">
        <v>2507</v>
      </c>
      <c r="I33" s="266">
        <v>12</v>
      </c>
      <c r="J33" s="268">
        <v>44389</v>
      </c>
      <c r="K33" s="268">
        <v>44767</v>
      </c>
      <c r="L33" s="546">
        <f t="shared" si="1"/>
        <v>54</v>
      </c>
      <c r="M33" s="267">
        <v>44925</v>
      </c>
      <c r="N33" s="546">
        <f t="shared" si="2"/>
        <v>22.571428571428573</v>
      </c>
      <c r="O33" s="547" t="str">
        <f t="shared" ca="1" si="3"/>
        <v>Alerta</v>
      </c>
      <c r="P33" s="199">
        <v>12</v>
      </c>
      <c r="Q33" s="238">
        <f t="shared" si="0"/>
        <v>1</v>
      </c>
      <c r="R33" s="200"/>
      <c r="S33" s="200"/>
      <c r="T33" s="200"/>
      <c r="U33" s="549" t="str">
        <f>IF(M33&lt;=K33,"Cumple","Incumple")</f>
        <v>Incumple</v>
      </c>
      <c r="V33" s="214" t="s">
        <v>2508</v>
      </c>
      <c r="W33" s="202" t="s">
        <v>2509</v>
      </c>
      <c r="X33" s="201"/>
      <c r="Y33" s="203" t="s">
        <v>2510</v>
      </c>
    </row>
    <row r="34" spans="1:25" ht="76.5" customHeight="1" x14ac:dyDescent="0.2">
      <c r="A34" s="61"/>
      <c r="B34" s="61"/>
      <c r="C34" s="61"/>
      <c r="D34" s="61"/>
      <c r="E34" s="61"/>
      <c r="F34" s="61"/>
      <c r="G34" s="61"/>
      <c r="H34" s="61"/>
      <c r="I34" s="61"/>
      <c r="J34" s="85"/>
      <c r="K34" s="85"/>
      <c r="L34" s="81"/>
      <c r="M34" s="82"/>
      <c r="N34" s="81"/>
      <c r="O34" s="81"/>
      <c r="P34" s="81"/>
      <c r="Q34" s="92">
        <f>AVERAGE(Q4:Q33)</f>
        <v>0.98</v>
      </c>
      <c r="R34" s="81"/>
      <c r="S34" s="81"/>
      <c r="T34" s="81"/>
      <c r="U34" s="101">
        <f>(COUNTIF(U4:U33,"Cumple")*100%)/COUNTA(U4:U33)</f>
        <v>0.23333333333333334</v>
      </c>
    </row>
  </sheetData>
  <autoFilter ref="A3:Y34" xr:uid="{00000000-0001-0000-0E00-000000000000}"/>
  <mergeCells count="13">
    <mergeCell ref="A1:Y2"/>
    <mergeCell ref="A27:A29"/>
    <mergeCell ref="B27:B29"/>
    <mergeCell ref="C27:C29"/>
    <mergeCell ref="D27:D29"/>
    <mergeCell ref="E27:E29"/>
    <mergeCell ref="F27:F29"/>
    <mergeCell ref="F30:F32"/>
    <mergeCell ref="A30:A32"/>
    <mergeCell ref="B30:B32"/>
    <mergeCell ref="C30:C32"/>
    <mergeCell ref="D30:D32"/>
    <mergeCell ref="E30:E32"/>
  </mergeCells>
  <conditionalFormatting sqref="O4:O33">
    <cfRule type="containsText" dxfId="76" priority="19" operator="containsText" text="Alerta">
      <formula>NOT(ISERROR(SEARCH("Alerta",O4)))</formula>
    </cfRule>
    <cfRule type="containsText" dxfId="75" priority="20" operator="containsText" text="En tiempo">
      <formula>NOT(ISERROR(SEARCH("En tiempo",O4)))</formula>
    </cfRule>
  </conditionalFormatting>
  <conditionalFormatting sqref="Q3">
    <cfRule type="cellIs" dxfId="74" priority="9" stopIfTrue="1" operator="between">
      <formula>0.9</formula>
      <formula>1</formula>
    </cfRule>
    <cfRule type="cellIs" dxfId="73" priority="10" stopIfTrue="1" operator="between">
      <formula>0.5</formula>
      <formula>0.89</formula>
    </cfRule>
    <cfRule type="cellIs" dxfId="72" priority="11" stopIfTrue="1" operator="between">
      <formula>0.2</formula>
      <formula>0.49</formula>
    </cfRule>
    <cfRule type="cellIs" dxfId="71" priority="12" stopIfTrue="1" operator="between">
      <formula>0</formula>
      <formula>0.19</formula>
    </cfRule>
  </conditionalFormatting>
  <conditionalFormatting sqref="Q4:Q34">
    <cfRule type="cellIs" dxfId="70" priority="1" stopIfTrue="1" operator="between">
      <formula>0.8</formula>
      <formula>1</formula>
    </cfRule>
    <cfRule type="cellIs" dxfId="69" priority="2" stopIfTrue="1" operator="between">
      <formula>0.5</formula>
      <formula>0.79</formula>
    </cfRule>
    <cfRule type="cellIs" dxfId="68" priority="3" stopIfTrue="1" operator="between">
      <formula>0.3</formula>
      <formula>0.49</formula>
    </cfRule>
    <cfRule type="cellIs" dxfId="67" priority="4" stopIfTrue="1" operator="between">
      <formula>0</formula>
      <formula>0.29</formula>
    </cfRule>
  </conditionalFormatting>
  <conditionalFormatting sqref="U4:U33">
    <cfRule type="containsText" dxfId="66" priority="17" operator="containsText" text="Incumple">
      <formula>NOT(ISERROR(SEARCH("Incumple",U4)))</formula>
    </cfRule>
    <cfRule type="containsText" dxfId="65" priority="18" operator="containsText" text="Cumple">
      <formula>NOT(ISERROR(SEARCH("Cumple",U4)))</formula>
    </cfRule>
  </conditionalFormatting>
  <conditionalFormatting sqref="U34">
    <cfRule type="cellIs" dxfId="64" priority="5" operator="between">
      <formula>0.19</formula>
      <formula>0</formula>
    </cfRule>
    <cfRule type="cellIs" dxfId="63" priority="6" operator="between">
      <formula>0.49</formula>
      <formula>0.2</formula>
    </cfRule>
    <cfRule type="cellIs" dxfId="62" priority="7" operator="between">
      <formula>0.89</formula>
      <formula>0.5</formula>
    </cfRule>
    <cfRule type="cellIs" dxfId="61" priority="8" operator="between">
      <formula>1</formula>
      <formula>0.9</formula>
    </cfRule>
  </conditionalFormatting>
  <dataValidations count="8">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4:H5" xr:uid="{00000000-0002-0000-0E00-000000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4:G5" xr:uid="{00000000-0002-0000-0E00-00000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4:E5" xr:uid="{00000000-0002-0000-0E00-000002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Y4:Y5" xr:uid="{00000000-0002-0000-0E00-000003000000}">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4:K5" xr:uid="{00000000-0002-0000-0E00-000004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4:J26 J33" xr:uid="{00000000-0002-0000-0E00-000005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4:I26 I33" xr:uid="{00000000-0002-0000-0E00-000006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4:F5" xr:uid="{00000000-0002-0000-0E00-000007000000}">
      <formula1>0</formula1>
      <formula2>390</formula2>
    </dataValidation>
  </dataValidations>
  <pageMargins left="0.7" right="0.7" top="0.75" bottom="0.75" header="0.3" footer="0.3"/>
  <drawing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tabColor theme="5" tint="-0.249977111117893"/>
  </sheetPr>
  <dimension ref="A1:Y40"/>
  <sheetViews>
    <sheetView topLeftCell="M1" zoomScale="84" zoomScaleNormal="84" workbookViewId="0">
      <selection activeCell="W14" sqref="W14"/>
    </sheetView>
  </sheetViews>
  <sheetFormatPr baseColWidth="10" defaultColWidth="11.42578125" defaultRowHeight="14.25" x14ac:dyDescent="0.2"/>
  <cols>
    <col min="1" max="3" width="11.42578125" style="61"/>
    <col min="4" max="4" width="104.42578125" style="61" customWidth="1"/>
    <col min="5" max="7" width="25.140625" style="61" customWidth="1"/>
    <col min="8" max="8" width="17.140625" style="61" customWidth="1"/>
    <col min="9" max="9" width="11.42578125" style="61" customWidth="1"/>
    <col min="10" max="10" width="18.140625" style="85" customWidth="1"/>
    <col min="11" max="11" width="19.42578125" style="85" customWidth="1"/>
    <col min="12" max="12" width="18.85546875" style="61" customWidth="1"/>
    <col min="13" max="13" width="21.85546875" style="85" customWidth="1"/>
    <col min="14" max="17" width="11.42578125" style="61" customWidth="1"/>
    <col min="18" max="20" width="11.42578125" style="61" hidden="1" customWidth="1"/>
    <col min="21" max="21" width="14" style="61" customWidth="1"/>
    <col min="22" max="22" width="101.5703125" style="61" customWidth="1"/>
    <col min="23" max="23" width="132.140625" style="61" customWidth="1"/>
    <col min="24" max="24" width="46.7109375" style="61" hidden="1" customWidth="1"/>
    <col min="25" max="25" width="13.5703125" style="61" customWidth="1"/>
    <col min="26" max="27" width="11.42578125" style="61" customWidth="1"/>
    <col min="28" max="16384" width="11.42578125" style="61"/>
  </cols>
  <sheetData>
    <row r="1" spans="1:25" ht="15" thickBot="1" x14ac:dyDescent="0.25">
      <c r="A1" s="2058" t="s">
        <v>2511</v>
      </c>
      <c r="B1" s="2058"/>
      <c r="C1" s="2058"/>
      <c r="D1" s="2058"/>
      <c r="E1" s="2058"/>
      <c r="F1" s="2058"/>
      <c r="G1" s="2058"/>
      <c r="H1" s="2058"/>
      <c r="I1" s="2058"/>
      <c r="J1" s="2058"/>
      <c r="K1" s="2058"/>
      <c r="L1" s="2058"/>
      <c r="M1" s="2058"/>
      <c r="N1" s="2058"/>
      <c r="O1" s="2058"/>
      <c r="P1" s="2058"/>
      <c r="Q1" s="2058"/>
      <c r="R1" s="2058"/>
      <c r="S1" s="2058"/>
      <c r="T1" s="2058"/>
      <c r="U1" s="2058"/>
      <c r="V1" s="2058"/>
      <c r="W1" s="2058"/>
      <c r="X1" s="2058"/>
      <c r="Y1" s="2058"/>
    </row>
    <row r="2" spans="1:25" ht="15" thickBot="1" x14ac:dyDescent="0.25">
      <c r="A2" s="2058"/>
      <c r="B2" s="2058"/>
      <c r="C2" s="2058"/>
      <c r="D2" s="2058"/>
      <c r="E2" s="2058"/>
      <c r="F2" s="2058"/>
      <c r="G2" s="2058"/>
      <c r="H2" s="2058"/>
      <c r="I2" s="2058"/>
      <c r="J2" s="2058"/>
      <c r="K2" s="2058"/>
      <c r="L2" s="2058"/>
      <c r="M2" s="2058"/>
      <c r="N2" s="2058"/>
      <c r="O2" s="2058"/>
      <c r="P2" s="2058"/>
      <c r="Q2" s="2058"/>
      <c r="R2" s="2058"/>
      <c r="S2" s="2058"/>
      <c r="T2" s="2058"/>
      <c r="U2" s="2058"/>
      <c r="V2" s="2058"/>
      <c r="W2" s="2058"/>
      <c r="X2" s="2058"/>
      <c r="Y2" s="2058"/>
    </row>
    <row r="3" spans="1:25" ht="120.75" thickBot="1" x14ac:dyDescent="0.25">
      <c r="A3" s="95"/>
      <c r="B3" s="96" t="s">
        <v>2342</v>
      </c>
      <c r="C3" s="96"/>
      <c r="D3" s="96" t="s">
        <v>2343</v>
      </c>
      <c r="E3" s="96" t="s">
        <v>2344</v>
      </c>
      <c r="F3" s="96" t="s">
        <v>2345</v>
      </c>
      <c r="G3" s="96" t="s">
        <v>29</v>
      </c>
      <c r="H3" s="96" t="s">
        <v>2346</v>
      </c>
      <c r="I3" s="96" t="s">
        <v>2347</v>
      </c>
      <c r="J3" s="97" t="s">
        <v>36</v>
      </c>
      <c r="K3" s="97" t="s">
        <v>37</v>
      </c>
      <c r="L3" s="96" t="s">
        <v>38</v>
      </c>
      <c r="M3" s="97" t="s">
        <v>39</v>
      </c>
      <c r="N3" s="96" t="s">
        <v>2348</v>
      </c>
      <c r="O3" s="96" t="s">
        <v>2349</v>
      </c>
      <c r="P3" s="96" t="s">
        <v>43</v>
      </c>
      <c r="Q3" s="96" t="s">
        <v>44</v>
      </c>
      <c r="R3" s="96" t="s">
        <v>2350</v>
      </c>
      <c r="S3" s="98" t="s">
        <v>2351</v>
      </c>
      <c r="T3" s="98" t="s">
        <v>2352</v>
      </c>
      <c r="U3" s="98" t="s">
        <v>46</v>
      </c>
      <c r="V3" s="98" t="s">
        <v>2353</v>
      </c>
      <c r="W3" s="98" t="s">
        <v>2354</v>
      </c>
      <c r="X3" s="98" t="s">
        <v>23</v>
      </c>
      <c r="Y3" s="98" t="s">
        <v>2355</v>
      </c>
    </row>
    <row r="4" spans="1:25" s="263" customFormat="1" ht="197.25" hidden="1" customHeight="1" thickBot="1" x14ac:dyDescent="0.25">
      <c r="A4" s="118">
        <v>1</v>
      </c>
      <c r="B4" s="205" t="s">
        <v>0</v>
      </c>
      <c r="C4" s="205" t="s">
        <v>2512</v>
      </c>
      <c r="D4" s="118" t="s">
        <v>2513</v>
      </c>
      <c r="E4" s="118" t="s">
        <v>2514</v>
      </c>
      <c r="F4" s="118" t="s">
        <v>2515</v>
      </c>
      <c r="G4" s="118" t="s">
        <v>2516</v>
      </c>
      <c r="H4" s="118" t="s">
        <v>2517</v>
      </c>
      <c r="I4" s="118">
        <v>1</v>
      </c>
      <c r="J4" s="236" t="s">
        <v>2518</v>
      </c>
      <c r="K4" s="236">
        <v>44784</v>
      </c>
      <c r="L4" s="272">
        <f t="shared" ref="L4:L39" si="0">(K4-J4)/7</f>
        <v>4.4285714285714288</v>
      </c>
      <c r="M4" s="236">
        <v>44893</v>
      </c>
      <c r="N4" s="546">
        <f>(M4-K4)/7</f>
        <v>15.571428571428571</v>
      </c>
      <c r="O4" s="547" t="str">
        <f ca="1">IF((K4-TODAY())/7&gt;=L4/4,"En tiempo","Alerta")</f>
        <v>Alerta</v>
      </c>
      <c r="P4" s="118">
        <v>1</v>
      </c>
      <c r="Q4" s="238">
        <f>IF(P4/I4=1,1,+P4/I4)</f>
        <v>1</v>
      </c>
      <c r="R4" s="207"/>
      <c r="S4" s="207"/>
      <c r="T4" s="207"/>
      <c r="U4" s="549" t="str">
        <f>IF(M4&lt;=K4,"Cumple","Incumple")</f>
        <v>Incumple</v>
      </c>
      <c r="V4" s="118" t="s">
        <v>2519</v>
      </c>
      <c r="W4" s="118" t="s">
        <v>2520</v>
      </c>
      <c r="X4" s="207"/>
      <c r="Y4" s="207" t="s">
        <v>2521</v>
      </c>
    </row>
    <row r="5" spans="1:25" s="263" customFormat="1" ht="149.44999999999999" hidden="1" customHeight="1" thickBot="1" x14ac:dyDescent="0.25">
      <c r="A5" s="118">
        <v>1</v>
      </c>
      <c r="B5" s="205" t="s">
        <v>2356</v>
      </c>
      <c r="C5" s="205" t="s">
        <v>2512</v>
      </c>
      <c r="D5" s="118" t="s">
        <v>2522</v>
      </c>
      <c r="E5" s="118" t="s">
        <v>2514</v>
      </c>
      <c r="F5" s="118" t="s">
        <v>2515</v>
      </c>
      <c r="G5" s="118" t="s">
        <v>2523</v>
      </c>
      <c r="H5" s="118" t="s">
        <v>2524</v>
      </c>
      <c r="I5" s="118">
        <v>100</v>
      </c>
      <c r="J5" s="236" t="s">
        <v>2518</v>
      </c>
      <c r="K5" s="236">
        <v>44834</v>
      </c>
      <c r="L5" s="272">
        <f t="shared" si="0"/>
        <v>11.571428571428571</v>
      </c>
      <c r="M5" s="267">
        <v>44893</v>
      </c>
      <c r="N5" s="546">
        <f>(M5-K5)/7</f>
        <v>8.4285714285714288</v>
      </c>
      <c r="O5" s="547" t="str">
        <f ca="1">IF((K5-TODAY())/7&gt;=L5/4,"En tiempo","Alerta")</f>
        <v>Alerta</v>
      </c>
      <c r="P5" s="118">
        <v>100</v>
      </c>
      <c r="Q5" s="238">
        <f>IF(P5/I5=1,1,+P5/I5)</f>
        <v>1</v>
      </c>
      <c r="R5" s="207"/>
      <c r="S5" s="207"/>
      <c r="T5" s="207"/>
      <c r="U5" s="549" t="str">
        <f>IF(M5&lt;=K5,"Cumple","Incumple")</f>
        <v>Incumple</v>
      </c>
      <c r="V5" s="118" t="s">
        <v>2525</v>
      </c>
      <c r="W5" s="118" t="s">
        <v>2526</v>
      </c>
      <c r="X5" s="207"/>
      <c r="Y5" s="207" t="s">
        <v>2527</v>
      </c>
    </row>
    <row r="6" spans="1:25" s="263" customFormat="1" ht="131.44999999999999" hidden="1" customHeight="1" thickBot="1" x14ac:dyDescent="0.25">
      <c r="A6" s="118">
        <v>1</v>
      </c>
      <c r="B6" s="205" t="s">
        <v>2356</v>
      </c>
      <c r="C6" s="205" t="s">
        <v>2512</v>
      </c>
      <c r="D6" s="118" t="s">
        <v>2522</v>
      </c>
      <c r="E6" s="118" t="s">
        <v>2514</v>
      </c>
      <c r="F6" s="118" t="s">
        <v>2515</v>
      </c>
      <c r="G6" s="118" t="s">
        <v>2528</v>
      </c>
      <c r="H6" s="118" t="s">
        <v>2529</v>
      </c>
      <c r="I6" s="118">
        <v>100</v>
      </c>
      <c r="J6" s="236" t="s">
        <v>2518</v>
      </c>
      <c r="K6" s="236">
        <v>44849</v>
      </c>
      <c r="L6" s="272">
        <f t="shared" si="0"/>
        <v>13.714285714285714</v>
      </c>
      <c r="M6" s="267">
        <v>44893</v>
      </c>
      <c r="N6" s="546">
        <f t="shared" ref="N6:N38" si="1">(M6-K6)/7</f>
        <v>6.2857142857142856</v>
      </c>
      <c r="O6" s="547" t="str">
        <f t="shared" ref="O6:O38" ca="1" si="2">IF((K6-TODAY())/7&gt;=L6/4,"En tiempo","Alerta")</f>
        <v>Alerta</v>
      </c>
      <c r="P6" s="118">
        <v>100</v>
      </c>
      <c r="Q6" s="238">
        <f t="shared" ref="Q6:Q35" si="3">IF(P6/I6=1,1,+P6/I6)</f>
        <v>1</v>
      </c>
      <c r="R6" s="207"/>
      <c r="S6" s="207"/>
      <c r="T6" s="207"/>
      <c r="U6" s="549" t="str">
        <f t="shared" ref="U6:U38" si="4">IF(M6&lt;=K6,"Cumple","Incumple")</f>
        <v>Incumple</v>
      </c>
      <c r="V6" s="118" t="s">
        <v>2525</v>
      </c>
      <c r="W6" s="118" t="s">
        <v>2526</v>
      </c>
      <c r="X6" s="207"/>
      <c r="Y6" s="207" t="s">
        <v>2530</v>
      </c>
    </row>
    <row r="7" spans="1:25" s="263" customFormat="1" ht="181.5" hidden="1" customHeight="1" thickBot="1" x14ac:dyDescent="0.25">
      <c r="A7" s="118">
        <v>1</v>
      </c>
      <c r="B7" s="205" t="s">
        <v>2356</v>
      </c>
      <c r="C7" s="205" t="s">
        <v>2512</v>
      </c>
      <c r="D7" s="118" t="s">
        <v>2522</v>
      </c>
      <c r="E7" s="118" t="s">
        <v>2514</v>
      </c>
      <c r="F7" s="118" t="s">
        <v>2515</v>
      </c>
      <c r="G7" s="118" t="s">
        <v>2531</v>
      </c>
      <c r="H7" s="118" t="s">
        <v>2532</v>
      </c>
      <c r="I7" s="118">
        <v>2</v>
      </c>
      <c r="J7" s="236" t="s">
        <v>2518</v>
      </c>
      <c r="K7" s="236">
        <v>45114</v>
      </c>
      <c r="L7" s="272">
        <f t="shared" si="0"/>
        <v>51.571428571428569</v>
      </c>
      <c r="M7" s="267">
        <v>45224</v>
      </c>
      <c r="N7" s="546">
        <f t="shared" si="1"/>
        <v>15.714285714285714</v>
      </c>
      <c r="O7" s="547" t="str">
        <f t="shared" ca="1" si="2"/>
        <v>Alerta</v>
      </c>
      <c r="P7" s="118">
        <v>2</v>
      </c>
      <c r="Q7" s="238">
        <f t="shared" si="3"/>
        <v>1</v>
      </c>
      <c r="R7" s="207"/>
      <c r="S7" s="207"/>
      <c r="T7" s="207"/>
      <c r="U7" s="549" t="str">
        <f t="shared" si="4"/>
        <v>Incumple</v>
      </c>
      <c r="V7" s="118" t="s">
        <v>2533</v>
      </c>
      <c r="W7" s="209" t="s">
        <v>2534</v>
      </c>
      <c r="X7" s="207"/>
      <c r="Y7" s="207" t="s">
        <v>2527</v>
      </c>
    </row>
    <row r="8" spans="1:25" s="263" customFormat="1" ht="246" hidden="1" customHeight="1" thickBot="1" x14ac:dyDescent="0.25">
      <c r="A8" s="118">
        <v>1</v>
      </c>
      <c r="B8" s="205" t="s">
        <v>2356</v>
      </c>
      <c r="C8" s="205" t="s">
        <v>2512</v>
      </c>
      <c r="D8" s="118" t="s">
        <v>2535</v>
      </c>
      <c r="E8" s="118" t="s">
        <v>2536</v>
      </c>
      <c r="F8" s="118" t="s">
        <v>2537</v>
      </c>
      <c r="G8" s="118" t="s">
        <v>2538</v>
      </c>
      <c r="H8" s="118" t="s">
        <v>2539</v>
      </c>
      <c r="I8" s="118">
        <v>100</v>
      </c>
      <c r="J8" s="236" t="s">
        <v>2540</v>
      </c>
      <c r="K8" s="236">
        <v>45118</v>
      </c>
      <c r="L8" s="272">
        <f t="shared" si="0"/>
        <v>35.142857142857146</v>
      </c>
      <c r="M8" s="267">
        <v>45107</v>
      </c>
      <c r="N8" s="546">
        <f t="shared" si="1"/>
        <v>-1.5714285714285714</v>
      </c>
      <c r="O8" s="547" t="str">
        <f t="shared" ca="1" si="2"/>
        <v>Alerta</v>
      </c>
      <c r="P8" s="118">
        <v>100</v>
      </c>
      <c r="Q8" s="238">
        <f t="shared" si="3"/>
        <v>1</v>
      </c>
      <c r="R8" s="207"/>
      <c r="S8" s="207"/>
      <c r="T8" s="207"/>
      <c r="U8" s="549" t="str">
        <f t="shared" si="4"/>
        <v>Cumple</v>
      </c>
      <c r="V8" s="118" t="s">
        <v>2541</v>
      </c>
      <c r="W8" s="118" t="s">
        <v>2542</v>
      </c>
      <c r="X8" s="207"/>
      <c r="Y8" s="207" t="s">
        <v>2543</v>
      </c>
    </row>
    <row r="9" spans="1:25" s="263" customFormat="1" ht="320.25" hidden="1" customHeight="1" thickBot="1" x14ac:dyDescent="0.25">
      <c r="A9" s="118">
        <v>2</v>
      </c>
      <c r="B9" s="205" t="s">
        <v>2356</v>
      </c>
      <c r="C9" s="205" t="s">
        <v>2512</v>
      </c>
      <c r="D9" s="118" t="s">
        <v>2544</v>
      </c>
      <c r="E9" s="118" t="s">
        <v>2545</v>
      </c>
      <c r="F9" s="118" t="s">
        <v>2546</v>
      </c>
      <c r="G9" s="118" t="s">
        <v>2547</v>
      </c>
      <c r="H9" s="118" t="s">
        <v>2548</v>
      </c>
      <c r="I9" s="118">
        <v>1</v>
      </c>
      <c r="J9" s="236" t="s">
        <v>2518</v>
      </c>
      <c r="K9" s="236">
        <v>45114</v>
      </c>
      <c r="L9" s="272">
        <f t="shared" si="0"/>
        <v>51.571428571428569</v>
      </c>
      <c r="M9" s="267">
        <v>45247</v>
      </c>
      <c r="N9" s="546">
        <f t="shared" si="1"/>
        <v>19</v>
      </c>
      <c r="O9" s="547" t="str">
        <f t="shared" ca="1" si="2"/>
        <v>Alerta</v>
      </c>
      <c r="P9" s="118">
        <v>1</v>
      </c>
      <c r="Q9" s="238">
        <f t="shared" ref="Q9" si="5">IF(P9/I9=1,1,+P9/I9)</f>
        <v>1</v>
      </c>
      <c r="R9" s="207"/>
      <c r="S9" s="207"/>
      <c r="T9" s="207"/>
      <c r="U9" s="549" t="str">
        <f t="shared" si="4"/>
        <v>Incumple</v>
      </c>
      <c r="V9" s="118" t="s">
        <v>2549</v>
      </c>
      <c r="W9" s="118" t="s">
        <v>2550</v>
      </c>
      <c r="X9" s="207"/>
      <c r="Y9" s="207"/>
    </row>
    <row r="10" spans="1:25" s="263" customFormat="1" ht="265.5" hidden="1" customHeight="1" thickBot="1" x14ac:dyDescent="0.25">
      <c r="A10" s="118">
        <v>2</v>
      </c>
      <c r="B10" s="205" t="s">
        <v>2356</v>
      </c>
      <c r="C10" s="205" t="s">
        <v>2512</v>
      </c>
      <c r="D10" s="118" t="s">
        <v>2544</v>
      </c>
      <c r="E10" s="118" t="s">
        <v>2545</v>
      </c>
      <c r="F10" s="118" t="s">
        <v>2546</v>
      </c>
      <c r="G10" s="118" t="s">
        <v>2551</v>
      </c>
      <c r="H10" s="118" t="s">
        <v>2548</v>
      </c>
      <c r="I10" s="118">
        <v>1</v>
      </c>
      <c r="J10" s="236" t="s">
        <v>2518</v>
      </c>
      <c r="K10" s="236">
        <v>45114</v>
      </c>
      <c r="L10" s="272">
        <f t="shared" si="0"/>
        <v>51.571428571428569</v>
      </c>
      <c r="M10" s="267">
        <v>45491</v>
      </c>
      <c r="N10" s="546">
        <f t="shared" si="1"/>
        <v>53.857142857142854</v>
      </c>
      <c r="O10" s="547" t="str">
        <f t="shared" ca="1" si="2"/>
        <v>Alerta</v>
      </c>
      <c r="P10" s="118">
        <v>1</v>
      </c>
      <c r="Q10" s="238">
        <f>IF(P10/I10=1,1,+P10/I10)</f>
        <v>1</v>
      </c>
      <c r="R10" s="207"/>
      <c r="S10" s="207"/>
      <c r="T10" s="207"/>
      <c r="U10" s="549" t="str">
        <f>IF(M10&lt;=K10,"Cumple","Incumple")</f>
        <v>Incumple</v>
      </c>
      <c r="V10" s="118" t="s">
        <v>2552</v>
      </c>
      <c r="W10" s="118" t="s">
        <v>2553</v>
      </c>
      <c r="X10" s="207"/>
      <c r="Y10" s="207" t="s">
        <v>2554</v>
      </c>
    </row>
    <row r="11" spans="1:25" s="263" customFormat="1" ht="141" hidden="1" customHeight="1" thickBot="1" x14ac:dyDescent="0.25">
      <c r="A11" s="118">
        <v>2</v>
      </c>
      <c r="B11" s="205" t="s">
        <v>2356</v>
      </c>
      <c r="C11" s="205" t="s">
        <v>2512</v>
      </c>
      <c r="D11" s="118" t="s">
        <v>2544</v>
      </c>
      <c r="E11" s="118" t="s">
        <v>2545</v>
      </c>
      <c r="F11" s="118" t="s">
        <v>2546</v>
      </c>
      <c r="G11" s="118" t="s">
        <v>2555</v>
      </c>
      <c r="H11" s="118" t="s">
        <v>2548</v>
      </c>
      <c r="I11" s="118">
        <v>1</v>
      </c>
      <c r="J11" s="236" t="s">
        <v>2518</v>
      </c>
      <c r="K11" s="236">
        <v>45114</v>
      </c>
      <c r="L11" s="272">
        <f t="shared" si="0"/>
        <v>51.571428571428569</v>
      </c>
      <c r="M11" s="267">
        <v>45247</v>
      </c>
      <c r="N11" s="546">
        <f t="shared" si="1"/>
        <v>19</v>
      </c>
      <c r="O11" s="547" t="str">
        <f t="shared" ca="1" si="2"/>
        <v>Alerta</v>
      </c>
      <c r="P11" s="235">
        <v>1</v>
      </c>
      <c r="Q11" s="238">
        <f>IF(P11/I11=1,1,+P11/I11)</f>
        <v>1</v>
      </c>
      <c r="R11" s="207"/>
      <c r="S11" s="207"/>
      <c r="T11" s="207"/>
      <c r="U11" s="549" t="str">
        <f t="shared" si="4"/>
        <v>Incumple</v>
      </c>
      <c r="V11" s="118" t="s">
        <v>2556</v>
      </c>
      <c r="W11" s="118" t="s">
        <v>2557</v>
      </c>
      <c r="X11" s="207"/>
      <c r="Y11" s="207" t="s">
        <v>2558</v>
      </c>
    </row>
    <row r="12" spans="1:25" s="263" customFormat="1" ht="243" hidden="1" customHeight="1" thickBot="1" x14ac:dyDescent="0.25">
      <c r="A12" s="118">
        <v>3</v>
      </c>
      <c r="B12" s="205" t="s">
        <v>2356</v>
      </c>
      <c r="C12" s="205" t="s">
        <v>2512</v>
      </c>
      <c r="D12" s="118" t="s">
        <v>2559</v>
      </c>
      <c r="E12" s="118" t="s">
        <v>2560</v>
      </c>
      <c r="F12" s="118" t="s">
        <v>2561</v>
      </c>
      <c r="G12" s="118" t="s">
        <v>2562</v>
      </c>
      <c r="H12" s="118" t="s">
        <v>2563</v>
      </c>
      <c r="I12" s="118">
        <v>2</v>
      </c>
      <c r="J12" s="236" t="s">
        <v>2518</v>
      </c>
      <c r="K12" s="236">
        <v>44992</v>
      </c>
      <c r="L12" s="272">
        <f t="shared" si="0"/>
        <v>34.142857142857146</v>
      </c>
      <c r="M12" s="267">
        <v>45275</v>
      </c>
      <c r="N12" s="546">
        <f t="shared" si="1"/>
        <v>40.428571428571431</v>
      </c>
      <c r="O12" s="547" t="str">
        <f t="shared" ca="1" si="2"/>
        <v>Alerta</v>
      </c>
      <c r="P12" s="118">
        <v>2</v>
      </c>
      <c r="Q12" s="238">
        <f t="shared" si="3"/>
        <v>1</v>
      </c>
      <c r="R12" s="207"/>
      <c r="S12" s="207"/>
      <c r="T12" s="207"/>
      <c r="U12" s="549" t="str">
        <f t="shared" si="4"/>
        <v>Incumple</v>
      </c>
      <c r="V12" s="118" t="s">
        <v>2564</v>
      </c>
      <c r="W12" s="118" t="s">
        <v>2565</v>
      </c>
      <c r="X12" s="207" t="s">
        <v>2566</v>
      </c>
      <c r="Y12" s="207" t="s">
        <v>2567</v>
      </c>
    </row>
    <row r="13" spans="1:25" s="263" customFormat="1" ht="326.25" hidden="1" customHeight="1" thickBot="1" x14ac:dyDescent="0.25">
      <c r="A13" s="118">
        <v>3</v>
      </c>
      <c r="B13" s="205" t="s">
        <v>2356</v>
      </c>
      <c r="C13" s="205" t="s">
        <v>2512</v>
      </c>
      <c r="D13" s="118" t="s">
        <v>2568</v>
      </c>
      <c r="E13" s="118" t="s">
        <v>2560</v>
      </c>
      <c r="F13" s="118" t="s">
        <v>2561</v>
      </c>
      <c r="G13" s="118" t="s">
        <v>2569</v>
      </c>
      <c r="H13" s="118" t="s">
        <v>2570</v>
      </c>
      <c r="I13" s="118">
        <v>2</v>
      </c>
      <c r="J13" s="236" t="s">
        <v>2518</v>
      </c>
      <c r="K13" s="236">
        <v>44992</v>
      </c>
      <c r="L13" s="272">
        <f t="shared" si="0"/>
        <v>34.142857142857146</v>
      </c>
      <c r="M13" s="267">
        <v>45107</v>
      </c>
      <c r="N13" s="546">
        <f t="shared" si="1"/>
        <v>16.428571428571427</v>
      </c>
      <c r="O13" s="547" t="str">
        <f t="shared" ca="1" si="2"/>
        <v>Alerta</v>
      </c>
      <c r="P13" s="118">
        <v>2</v>
      </c>
      <c r="Q13" s="238">
        <f>IF(P13/I13=1,1,+P13/I13)</f>
        <v>1</v>
      </c>
      <c r="R13" s="207"/>
      <c r="S13" s="207"/>
      <c r="T13" s="207"/>
      <c r="U13" s="549" t="str">
        <f>IF(M13&lt;=K13,"Cumple","Incumple")</f>
        <v>Incumple</v>
      </c>
      <c r="V13" s="118" t="s">
        <v>2571</v>
      </c>
      <c r="W13" s="118" t="s">
        <v>2572</v>
      </c>
      <c r="X13" s="207"/>
      <c r="Y13" s="207" t="s">
        <v>2573</v>
      </c>
    </row>
    <row r="14" spans="1:25" s="263" customFormat="1" ht="409.5" customHeight="1" thickBot="1" x14ac:dyDescent="0.25">
      <c r="A14" s="118">
        <v>4</v>
      </c>
      <c r="B14" s="205" t="s">
        <v>2356</v>
      </c>
      <c r="C14" s="205" t="s">
        <v>2512</v>
      </c>
      <c r="D14" s="118" t="s">
        <v>2574</v>
      </c>
      <c r="E14" s="118" t="s">
        <v>2575</v>
      </c>
      <c r="F14" s="118" t="s">
        <v>2576</v>
      </c>
      <c r="G14" s="118" t="s">
        <v>2577</v>
      </c>
      <c r="H14" s="118" t="s">
        <v>2578</v>
      </c>
      <c r="I14" s="118">
        <v>100</v>
      </c>
      <c r="J14" s="236" t="s">
        <v>2518</v>
      </c>
      <c r="K14" s="115">
        <v>46203</v>
      </c>
      <c r="L14" s="448">
        <f t="shared" si="0"/>
        <v>207.14285714285714</v>
      </c>
      <c r="M14" s="445">
        <v>46022</v>
      </c>
      <c r="N14" s="446">
        <f t="shared" si="1"/>
        <v>-25.857142857142858</v>
      </c>
      <c r="O14" s="547" t="str">
        <f t="shared" ca="1" si="2"/>
        <v>Alerta</v>
      </c>
      <c r="P14" s="114">
        <v>83</v>
      </c>
      <c r="Q14" s="92">
        <f>IF(P14/I14=1,1,+P14/I14)</f>
        <v>0.83</v>
      </c>
      <c r="R14" s="207"/>
      <c r="S14" s="207"/>
      <c r="T14" s="207"/>
      <c r="U14" s="937" t="str">
        <f>IF(M14&lt;=K14,"Cumple","Incumple")</f>
        <v>Cumple</v>
      </c>
      <c r="V14" s="114" t="s">
        <v>3657</v>
      </c>
      <c r="W14" s="114" t="s">
        <v>3654</v>
      </c>
      <c r="X14" s="207"/>
      <c r="Y14" s="207" t="s">
        <v>2558</v>
      </c>
    </row>
    <row r="15" spans="1:25" s="263" customFormat="1" ht="190.5" hidden="1" customHeight="1" thickBot="1" x14ac:dyDescent="0.25">
      <c r="A15" s="118">
        <v>4</v>
      </c>
      <c r="B15" s="205" t="s">
        <v>2356</v>
      </c>
      <c r="C15" s="205" t="s">
        <v>2512</v>
      </c>
      <c r="D15" s="118" t="s">
        <v>2574</v>
      </c>
      <c r="E15" s="118" t="s">
        <v>2575</v>
      </c>
      <c r="F15" s="118" t="s">
        <v>2576</v>
      </c>
      <c r="G15" s="118" t="s">
        <v>2579</v>
      </c>
      <c r="H15" s="118" t="s">
        <v>2580</v>
      </c>
      <c r="I15" s="118">
        <v>1</v>
      </c>
      <c r="J15" s="236" t="s">
        <v>2518</v>
      </c>
      <c r="K15" s="236">
        <v>45114</v>
      </c>
      <c r="L15" s="272">
        <f t="shared" si="0"/>
        <v>51.571428571428569</v>
      </c>
      <c r="M15" s="267">
        <v>45247</v>
      </c>
      <c r="N15" s="546">
        <f t="shared" si="1"/>
        <v>19</v>
      </c>
      <c r="O15" s="547" t="str">
        <f t="shared" ca="1" si="2"/>
        <v>Alerta</v>
      </c>
      <c r="P15" s="235">
        <v>1</v>
      </c>
      <c r="Q15" s="238">
        <f t="shared" si="3"/>
        <v>1</v>
      </c>
      <c r="R15" s="207"/>
      <c r="S15" s="207"/>
      <c r="T15" s="207"/>
      <c r="U15" s="549" t="str">
        <f>IF(M15&lt;=K15,"Cumple","Incumple")</f>
        <v>Incumple</v>
      </c>
      <c r="V15" s="118" t="s">
        <v>2581</v>
      </c>
      <c r="W15" s="118" t="s">
        <v>2582</v>
      </c>
      <c r="X15" s="207"/>
      <c r="Y15" s="207" t="s">
        <v>2558</v>
      </c>
    </row>
    <row r="16" spans="1:25" s="263" customFormat="1" ht="183" hidden="1" customHeight="1" thickBot="1" x14ac:dyDescent="0.25">
      <c r="A16" s="118">
        <v>5</v>
      </c>
      <c r="B16" s="205" t="s">
        <v>2356</v>
      </c>
      <c r="C16" s="205" t="s">
        <v>2512</v>
      </c>
      <c r="D16" s="118" t="s">
        <v>2583</v>
      </c>
      <c r="E16" s="118" t="s">
        <v>2584</v>
      </c>
      <c r="F16" s="118" t="s">
        <v>2585</v>
      </c>
      <c r="G16" s="118" t="s">
        <v>2586</v>
      </c>
      <c r="H16" s="118" t="s">
        <v>2587</v>
      </c>
      <c r="I16" s="118">
        <v>1</v>
      </c>
      <c r="J16" s="236" t="s">
        <v>2518</v>
      </c>
      <c r="K16" s="236">
        <v>44895</v>
      </c>
      <c r="L16" s="272">
        <f t="shared" si="0"/>
        <v>20.285714285714285</v>
      </c>
      <c r="M16" s="267">
        <v>45247</v>
      </c>
      <c r="N16" s="546">
        <f t="shared" si="1"/>
        <v>50.285714285714285</v>
      </c>
      <c r="O16" s="547" t="str">
        <f t="shared" ca="1" si="2"/>
        <v>Alerta</v>
      </c>
      <c r="P16" s="118">
        <v>1</v>
      </c>
      <c r="Q16" s="238">
        <f t="shared" si="3"/>
        <v>1</v>
      </c>
      <c r="R16" s="207"/>
      <c r="S16" s="207"/>
      <c r="T16" s="207"/>
      <c r="U16" s="549" t="str">
        <f>IF(M16&lt;=K16,"Cumple","Incumple")</f>
        <v>Incumple</v>
      </c>
      <c r="V16" s="118" t="s">
        <v>2588</v>
      </c>
      <c r="W16" s="118" t="s">
        <v>2589</v>
      </c>
      <c r="X16" s="207"/>
      <c r="Y16" s="207" t="s">
        <v>2558</v>
      </c>
    </row>
    <row r="17" spans="1:25" s="263" customFormat="1" ht="330.75" hidden="1" customHeight="1" thickBot="1" x14ac:dyDescent="0.25">
      <c r="A17" s="118">
        <v>6</v>
      </c>
      <c r="B17" s="205" t="s">
        <v>2356</v>
      </c>
      <c r="C17" s="205" t="s">
        <v>2512</v>
      </c>
      <c r="D17" s="118" t="s">
        <v>2590</v>
      </c>
      <c r="E17" s="118" t="s">
        <v>2591</v>
      </c>
      <c r="F17" s="118" t="s">
        <v>2592</v>
      </c>
      <c r="G17" s="118" t="s">
        <v>2593</v>
      </c>
      <c r="H17" s="118" t="s">
        <v>2594</v>
      </c>
      <c r="I17" s="118">
        <v>1</v>
      </c>
      <c r="J17" s="236" t="s">
        <v>2518</v>
      </c>
      <c r="K17" s="236">
        <v>44895</v>
      </c>
      <c r="L17" s="272">
        <f t="shared" si="0"/>
        <v>20.285714285714285</v>
      </c>
      <c r="M17" s="267">
        <v>45107</v>
      </c>
      <c r="N17" s="546">
        <f t="shared" si="1"/>
        <v>30.285714285714285</v>
      </c>
      <c r="O17" s="547" t="str">
        <f t="shared" ca="1" si="2"/>
        <v>Alerta</v>
      </c>
      <c r="P17" s="118">
        <v>1</v>
      </c>
      <c r="Q17" s="238">
        <f>IF(P17/I17=1,1,+P17/I17)</f>
        <v>1</v>
      </c>
      <c r="R17" s="207"/>
      <c r="S17" s="207"/>
      <c r="T17" s="207"/>
      <c r="U17" s="549" t="str">
        <f t="shared" si="4"/>
        <v>Incumple</v>
      </c>
      <c r="V17" s="118" t="s">
        <v>2595</v>
      </c>
      <c r="W17" s="118" t="s">
        <v>2596</v>
      </c>
      <c r="X17" s="207"/>
      <c r="Y17" s="207" t="s">
        <v>2597</v>
      </c>
    </row>
    <row r="18" spans="1:25" s="263" customFormat="1" ht="265.5" hidden="1" customHeight="1" thickBot="1" x14ac:dyDescent="0.25">
      <c r="A18" s="118">
        <v>6</v>
      </c>
      <c r="B18" s="205" t="s">
        <v>2356</v>
      </c>
      <c r="C18" s="205" t="s">
        <v>2512</v>
      </c>
      <c r="D18" s="118" t="s">
        <v>2598</v>
      </c>
      <c r="E18" s="118" t="s">
        <v>2591</v>
      </c>
      <c r="F18" s="118" t="s">
        <v>2592</v>
      </c>
      <c r="G18" s="118" t="s">
        <v>2599</v>
      </c>
      <c r="H18" s="118" t="s">
        <v>2600</v>
      </c>
      <c r="I18" s="118">
        <v>1</v>
      </c>
      <c r="J18" s="236" t="s">
        <v>2518</v>
      </c>
      <c r="K18" s="236">
        <v>44895</v>
      </c>
      <c r="L18" s="272">
        <f t="shared" si="0"/>
        <v>20.285714285714285</v>
      </c>
      <c r="M18" s="236">
        <v>44893</v>
      </c>
      <c r="N18" s="546">
        <f t="shared" si="1"/>
        <v>-0.2857142857142857</v>
      </c>
      <c r="O18" s="547" t="str">
        <f t="shared" ca="1" si="2"/>
        <v>Alerta</v>
      </c>
      <c r="P18" s="118">
        <v>1</v>
      </c>
      <c r="Q18" s="238">
        <f t="shared" si="3"/>
        <v>1</v>
      </c>
      <c r="R18" s="207"/>
      <c r="S18" s="207"/>
      <c r="T18" s="207"/>
      <c r="U18" s="549" t="str">
        <f>IF(M18&lt;=K18,"Cumple","Incumple")</f>
        <v>Cumple</v>
      </c>
      <c r="V18" s="118" t="s">
        <v>2601</v>
      </c>
      <c r="W18" s="118" t="s">
        <v>2602</v>
      </c>
      <c r="X18" s="207"/>
      <c r="Y18" s="207" t="s">
        <v>2597</v>
      </c>
    </row>
    <row r="19" spans="1:25" s="263" customFormat="1" ht="164.45" hidden="1" customHeight="1" thickBot="1" x14ac:dyDescent="0.25">
      <c r="A19" s="118">
        <v>6</v>
      </c>
      <c r="B19" s="205" t="s">
        <v>2356</v>
      </c>
      <c r="C19" s="205" t="s">
        <v>2512</v>
      </c>
      <c r="D19" s="118" t="s">
        <v>2603</v>
      </c>
      <c r="E19" s="118" t="s">
        <v>2604</v>
      </c>
      <c r="F19" s="118" t="s">
        <v>2605</v>
      </c>
      <c r="G19" s="118" t="s">
        <v>2606</v>
      </c>
      <c r="H19" s="118" t="s">
        <v>2607</v>
      </c>
      <c r="I19" s="118">
        <v>1</v>
      </c>
      <c r="J19" s="236" t="s">
        <v>2518</v>
      </c>
      <c r="K19" s="236">
        <v>44895</v>
      </c>
      <c r="L19" s="272">
        <f t="shared" si="0"/>
        <v>20.285714285714285</v>
      </c>
      <c r="M19" s="236">
        <v>44923</v>
      </c>
      <c r="N19" s="546">
        <f t="shared" si="1"/>
        <v>4</v>
      </c>
      <c r="O19" s="547" t="str">
        <f t="shared" ca="1" si="2"/>
        <v>Alerta</v>
      </c>
      <c r="P19" s="118">
        <v>1</v>
      </c>
      <c r="Q19" s="238">
        <f>IF(P19/I19=1,1,+P19/I19)</f>
        <v>1</v>
      </c>
      <c r="R19" s="207"/>
      <c r="S19" s="207"/>
      <c r="T19" s="207"/>
      <c r="U19" s="549" t="str">
        <f>IF(M19&lt;=K19,"Cumple","Incumple")</f>
        <v>Incumple</v>
      </c>
      <c r="V19" s="118" t="s">
        <v>2608</v>
      </c>
      <c r="W19" s="118" t="s">
        <v>2609</v>
      </c>
      <c r="X19" s="207"/>
      <c r="Y19" s="207" t="s">
        <v>2597</v>
      </c>
    </row>
    <row r="20" spans="1:25" s="263" customFormat="1" ht="132.6" hidden="1" customHeight="1" thickBot="1" x14ac:dyDescent="0.25">
      <c r="A20" s="118">
        <v>6</v>
      </c>
      <c r="B20" s="205" t="s">
        <v>2356</v>
      </c>
      <c r="C20" s="205" t="s">
        <v>2512</v>
      </c>
      <c r="D20" s="118" t="s">
        <v>2610</v>
      </c>
      <c r="E20" s="118" t="s">
        <v>2611</v>
      </c>
      <c r="F20" s="118" t="s">
        <v>2612</v>
      </c>
      <c r="G20" s="118" t="s">
        <v>2613</v>
      </c>
      <c r="H20" s="118" t="s">
        <v>2614</v>
      </c>
      <c r="I20" s="118">
        <v>1</v>
      </c>
      <c r="J20" s="236" t="s">
        <v>2518</v>
      </c>
      <c r="K20" s="236">
        <v>44895</v>
      </c>
      <c r="L20" s="272">
        <f t="shared" si="0"/>
        <v>20.285714285714285</v>
      </c>
      <c r="M20" s="267">
        <v>45076</v>
      </c>
      <c r="N20" s="546">
        <f t="shared" si="1"/>
        <v>25.857142857142858</v>
      </c>
      <c r="O20" s="547" t="str">
        <f t="shared" ca="1" si="2"/>
        <v>Alerta</v>
      </c>
      <c r="P20" s="118">
        <v>1</v>
      </c>
      <c r="Q20" s="238">
        <f t="shared" si="3"/>
        <v>1</v>
      </c>
      <c r="R20" s="207"/>
      <c r="S20" s="207"/>
      <c r="T20" s="207"/>
      <c r="U20" s="549" t="str">
        <f t="shared" si="4"/>
        <v>Incumple</v>
      </c>
      <c r="V20" s="118" t="s">
        <v>2615</v>
      </c>
      <c r="W20" s="118" t="s">
        <v>2616</v>
      </c>
      <c r="X20" s="207"/>
      <c r="Y20" s="207" t="s">
        <v>2617</v>
      </c>
    </row>
    <row r="21" spans="1:25" s="263" customFormat="1" ht="323.25" hidden="1" customHeight="1" thickBot="1" x14ac:dyDescent="0.25">
      <c r="A21" s="118">
        <v>7</v>
      </c>
      <c r="B21" s="205" t="s">
        <v>2356</v>
      </c>
      <c r="C21" s="205" t="s">
        <v>2512</v>
      </c>
      <c r="D21" s="118" t="s">
        <v>2618</v>
      </c>
      <c r="E21" s="118" t="s">
        <v>2619</v>
      </c>
      <c r="F21" s="118" t="s">
        <v>2620</v>
      </c>
      <c r="G21" s="118" t="s">
        <v>2621</v>
      </c>
      <c r="H21" s="118" t="s">
        <v>2622</v>
      </c>
      <c r="I21" s="235">
        <v>1</v>
      </c>
      <c r="J21" s="236" t="s">
        <v>2518</v>
      </c>
      <c r="K21" s="236">
        <v>45114</v>
      </c>
      <c r="L21" s="272">
        <f t="shared" si="0"/>
        <v>51.571428571428569</v>
      </c>
      <c r="M21" s="267">
        <v>45107</v>
      </c>
      <c r="N21" s="546">
        <f t="shared" si="1"/>
        <v>-1</v>
      </c>
      <c r="O21" s="547" t="str">
        <f t="shared" ca="1" si="2"/>
        <v>Alerta</v>
      </c>
      <c r="P21" s="235">
        <v>1</v>
      </c>
      <c r="Q21" s="238">
        <f t="shared" si="3"/>
        <v>1</v>
      </c>
      <c r="R21" s="207"/>
      <c r="S21" s="207"/>
      <c r="T21" s="207"/>
      <c r="U21" s="549" t="str">
        <f t="shared" si="4"/>
        <v>Cumple</v>
      </c>
      <c r="V21" s="118" t="s">
        <v>2623</v>
      </c>
      <c r="W21" s="118" t="s">
        <v>2624</v>
      </c>
      <c r="X21" s="207"/>
      <c r="Y21" s="207" t="s">
        <v>2625</v>
      </c>
    </row>
    <row r="22" spans="1:25" s="263" customFormat="1" ht="221.45" hidden="1" customHeight="1" thickBot="1" x14ac:dyDescent="0.25">
      <c r="A22" s="118">
        <v>7</v>
      </c>
      <c r="B22" s="205" t="s">
        <v>2356</v>
      </c>
      <c r="C22" s="205" t="s">
        <v>2512</v>
      </c>
      <c r="D22" s="118" t="s">
        <v>2626</v>
      </c>
      <c r="E22" s="118" t="s">
        <v>2619</v>
      </c>
      <c r="F22" s="118" t="s">
        <v>2620</v>
      </c>
      <c r="G22" s="118" t="s">
        <v>2627</v>
      </c>
      <c r="H22" s="118" t="s">
        <v>2628</v>
      </c>
      <c r="I22" s="118">
        <v>100</v>
      </c>
      <c r="J22" s="236" t="s">
        <v>2518</v>
      </c>
      <c r="K22" s="236">
        <v>45114</v>
      </c>
      <c r="L22" s="272">
        <f t="shared" si="0"/>
        <v>51.571428571428569</v>
      </c>
      <c r="M22" s="236">
        <v>44925</v>
      </c>
      <c r="N22" s="546">
        <f t="shared" si="1"/>
        <v>-27</v>
      </c>
      <c r="O22" s="547" t="str">
        <f t="shared" ca="1" si="2"/>
        <v>Alerta</v>
      </c>
      <c r="P22" s="118">
        <v>100</v>
      </c>
      <c r="Q22" s="238">
        <f t="shared" si="3"/>
        <v>1</v>
      </c>
      <c r="R22" s="207"/>
      <c r="S22" s="207"/>
      <c r="T22" s="207"/>
      <c r="U22" s="549" t="str">
        <f t="shared" si="4"/>
        <v>Cumple</v>
      </c>
      <c r="V22" s="118" t="s">
        <v>2629</v>
      </c>
      <c r="W22" s="118" t="s">
        <v>2630</v>
      </c>
      <c r="X22" s="207"/>
      <c r="Y22" s="207" t="s">
        <v>2625</v>
      </c>
    </row>
    <row r="23" spans="1:25" s="263" customFormat="1" ht="245.1" hidden="1" customHeight="1" thickBot="1" x14ac:dyDescent="0.25">
      <c r="A23" s="118">
        <v>7</v>
      </c>
      <c r="B23" s="205" t="s">
        <v>2356</v>
      </c>
      <c r="C23" s="205" t="s">
        <v>2512</v>
      </c>
      <c r="D23" s="118" t="s">
        <v>2631</v>
      </c>
      <c r="E23" s="118" t="s">
        <v>2632</v>
      </c>
      <c r="F23" s="118" t="s">
        <v>2633</v>
      </c>
      <c r="G23" s="118" t="s">
        <v>2634</v>
      </c>
      <c r="H23" s="118" t="s">
        <v>2635</v>
      </c>
      <c r="I23" s="118">
        <v>1</v>
      </c>
      <c r="J23" s="236" t="s">
        <v>2540</v>
      </c>
      <c r="K23" s="236">
        <v>44835</v>
      </c>
      <c r="L23" s="272">
        <f t="shared" si="0"/>
        <v>-5.2857142857142856</v>
      </c>
      <c r="M23" s="236">
        <v>44925</v>
      </c>
      <c r="N23" s="546">
        <f t="shared" si="1"/>
        <v>12.857142857142858</v>
      </c>
      <c r="O23" s="547" t="str">
        <f t="shared" ca="1" si="2"/>
        <v>Alerta</v>
      </c>
      <c r="P23" s="118">
        <v>1</v>
      </c>
      <c r="Q23" s="238">
        <f t="shared" si="3"/>
        <v>1</v>
      </c>
      <c r="R23" s="207"/>
      <c r="S23" s="207"/>
      <c r="T23" s="207"/>
      <c r="U23" s="549" t="str">
        <f t="shared" si="4"/>
        <v>Incumple</v>
      </c>
      <c r="V23" s="118" t="s">
        <v>2629</v>
      </c>
      <c r="W23" s="118" t="s">
        <v>2630</v>
      </c>
      <c r="X23" s="207"/>
      <c r="Y23" s="207" t="s">
        <v>2636</v>
      </c>
    </row>
    <row r="24" spans="1:25" s="263" customFormat="1" ht="174.6" hidden="1" customHeight="1" thickBot="1" x14ac:dyDescent="0.25">
      <c r="A24" s="118">
        <v>8</v>
      </c>
      <c r="B24" s="205" t="s">
        <v>2356</v>
      </c>
      <c r="C24" s="205" t="s">
        <v>2512</v>
      </c>
      <c r="D24" s="118" t="s">
        <v>2637</v>
      </c>
      <c r="E24" s="118" t="s">
        <v>2638</v>
      </c>
      <c r="F24" s="118" t="s">
        <v>2639</v>
      </c>
      <c r="G24" s="118" t="s">
        <v>2640</v>
      </c>
      <c r="H24" s="118" t="s">
        <v>2641</v>
      </c>
      <c r="I24" s="118">
        <v>1</v>
      </c>
      <c r="J24" s="236" t="s">
        <v>2518</v>
      </c>
      <c r="K24" s="236">
        <v>44772</v>
      </c>
      <c r="L24" s="272">
        <f t="shared" si="0"/>
        <v>2.7142857142857144</v>
      </c>
      <c r="M24" s="236">
        <v>44925</v>
      </c>
      <c r="N24" s="546">
        <f t="shared" si="1"/>
        <v>21.857142857142858</v>
      </c>
      <c r="O24" s="547" t="str">
        <f t="shared" ca="1" si="2"/>
        <v>Alerta</v>
      </c>
      <c r="P24" s="118">
        <v>1</v>
      </c>
      <c r="Q24" s="238">
        <f>IF(P24/I24=1,1,+P24/I24)</f>
        <v>1</v>
      </c>
      <c r="R24" s="207"/>
      <c r="S24" s="207"/>
      <c r="T24" s="207"/>
      <c r="U24" s="549" t="str">
        <f t="shared" si="4"/>
        <v>Incumple</v>
      </c>
      <c r="V24" s="118" t="s">
        <v>2642</v>
      </c>
      <c r="W24" s="118" t="s">
        <v>2643</v>
      </c>
      <c r="X24" s="207"/>
      <c r="Y24" s="207" t="s">
        <v>2644</v>
      </c>
    </row>
    <row r="25" spans="1:25" s="263" customFormat="1" ht="174.6" hidden="1" customHeight="1" thickBot="1" x14ac:dyDescent="0.25">
      <c r="A25" s="2049">
        <v>8</v>
      </c>
      <c r="B25" s="2059" t="s">
        <v>2356</v>
      </c>
      <c r="C25" s="2059" t="s">
        <v>2512</v>
      </c>
      <c r="D25" s="2049" t="s">
        <v>2637</v>
      </c>
      <c r="E25" s="2049" t="s">
        <v>2488</v>
      </c>
      <c r="F25" s="2049" t="s">
        <v>2489</v>
      </c>
      <c r="G25" s="118" t="s">
        <v>2645</v>
      </c>
      <c r="H25" s="118" t="s">
        <v>2491</v>
      </c>
      <c r="I25" s="197">
        <v>1</v>
      </c>
      <c r="J25" s="236">
        <v>44784</v>
      </c>
      <c r="K25" s="236">
        <v>44888</v>
      </c>
      <c r="L25" s="272">
        <f t="shared" si="0"/>
        <v>14.857142857142858</v>
      </c>
      <c r="M25" s="267">
        <v>45107</v>
      </c>
      <c r="N25" s="546">
        <f t="shared" si="1"/>
        <v>31.285714285714285</v>
      </c>
      <c r="O25" s="547" t="str">
        <f t="shared" ca="1" si="2"/>
        <v>Alerta</v>
      </c>
      <c r="P25" s="118">
        <v>1</v>
      </c>
      <c r="Q25" s="238">
        <f>IF(P25/I25=1,1,+P25/I25)</f>
        <v>1</v>
      </c>
      <c r="R25" s="207"/>
      <c r="S25" s="207"/>
      <c r="T25" s="207"/>
      <c r="U25" s="549" t="str">
        <f t="shared" si="4"/>
        <v>Incumple</v>
      </c>
      <c r="V25" s="118" t="s">
        <v>2646</v>
      </c>
      <c r="W25" s="118" t="s">
        <v>2647</v>
      </c>
      <c r="X25" s="207"/>
      <c r="Y25" s="2057" t="s">
        <v>2644</v>
      </c>
    </row>
    <row r="26" spans="1:25" s="263" customFormat="1" ht="357" hidden="1" customHeight="1" thickBot="1" x14ac:dyDescent="0.25">
      <c r="A26" s="2049"/>
      <c r="B26" s="2059"/>
      <c r="C26" s="2059"/>
      <c r="D26" s="2049"/>
      <c r="E26" s="2049"/>
      <c r="F26" s="2049"/>
      <c r="G26" s="118" t="s">
        <v>2648</v>
      </c>
      <c r="H26" s="118" t="s">
        <v>2495</v>
      </c>
      <c r="I26" s="271">
        <v>1</v>
      </c>
      <c r="J26" s="236">
        <v>44874</v>
      </c>
      <c r="K26" s="236">
        <v>44910</v>
      </c>
      <c r="L26" s="272">
        <f t="shared" si="0"/>
        <v>5.1428571428571432</v>
      </c>
      <c r="M26" s="267">
        <v>45107</v>
      </c>
      <c r="N26" s="546">
        <f t="shared" si="1"/>
        <v>28.142857142857142</v>
      </c>
      <c r="O26" s="547" t="str">
        <f t="shared" ca="1" si="2"/>
        <v>Alerta</v>
      </c>
      <c r="P26" s="235">
        <v>1</v>
      </c>
      <c r="Q26" s="238">
        <f>IF(P26/I26=1,1,+P26/I26)</f>
        <v>1</v>
      </c>
      <c r="R26" s="207"/>
      <c r="S26" s="207"/>
      <c r="T26" s="207"/>
      <c r="U26" s="549" t="str">
        <f t="shared" si="4"/>
        <v>Incumple</v>
      </c>
      <c r="V26" s="118" t="s">
        <v>2649</v>
      </c>
      <c r="W26" s="118" t="s">
        <v>2650</v>
      </c>
      <c r="X26" s="207"/>
      <c r="Y26" s="2057"/>
    </row>
    <row r="27" spans="1:25" s="263" customFormat="1" ht="252.75" customHeight="1" thickBot="1" x14ac:dyDescent="0.25">
      <c r="A27" s="2049"/>
      <c r="B27" s="2059"/>
      <c r="C27" s="2059"/>
      <c r="D27" s="2049"/>
      <c r="E27" s="2049"/>
      <c r="F27" s="2049"/>
      <c r="G27" s="118" t="s">
        <v>2651</v>
      </c>
      <c r="H27" s="118" t="s">
        <v>2499</v>
      </c>
      <c r="I27" s="197">
        <v>1</v>
      </c>
      <c r="J27" s="236">
        <v>44784</v>
      </c>
      <c r="K27" s="115">
        <v>46203</v>
      </c>
      <c r="L27" s="448">
        <f t="shared" si="0"/>
        <v>202.71428571428572</v>
      </c>
      <c r="M27" s="445">
        <v>46022</v>
      </c>
      <c r="N27" s="446">
        <f t="shared" si="1"/>
        <v>-25.857142857142858</v>
      </c>
      <c r="O27" s="547" t="str">
        <f t="shared" ca="1" si="2"/>
        <v>Alerta</v>
      </c>
      <c r="P27" s="114">
        <v>0.7</v>
      </c>
      <c r="Q27" s="92">
        <f>IF(P27/I27=1,1,+P27/I27)</f>
        <v>0.7</v>
      </c>
      <c r="R27" s="207"/>
      <c r="S27" s="207"/>
      <c r="T27" s="207"/>
      <c r="U27" s="937" t="str">
        <f t="shared" si="4"/>
        <v>Cumple</v>
      </c>
      <c r="V27" s="398" t="s">
        <v>3652</v>
      </c>
      <c r="W27" s="1430" t="s">
        <v>3653</v>
      </c>
      <c r="X27" s="207" t="s">
        <v>2652</v>
      </c>
      <c r="Y27" s="2057"/>
    </row>
    <row r="28" spans="1:25" s="263" customFormat="1" ht="296.45" hidden="1" customHeight="1" thickBot="1" x14ac:dyDescent="0.25">
      <c r="A28" s="118">
        <v>9</v>
      </c>
      <c r="B28" s="205" t="s">
        <v>2356</v>
      </c>
      <c r="C28" s="205" t="s">
        <v>2512</v>
      </c>
      <c r="D28" s="118" t="s">
        <v>2653</v>
      </c>
      <c r="E28" s="118" t="s">
        <v>2654</v>
      </c>
      <c r="F28" s="118" t="s">
        <v>2655</v>
      </c>
      <c r="G28" s="118" t="s">
        <v>2656</v>
      </c>
      <c r="H28" s="118" t="s">
        <v>2657</v>
      </c>
      <c r="I28" s="118">
        <v>1</v>
      </c>
      <c r="J28" s="236" t="s">
        <v>2518</v>
      </c>
      <c r="K28" s="236">
        <v>44895</v>
      </c>
      <c r="L28" s="272">
        <f t="shared" si="0"/>
        <v>20.285714285714285</v>
      </c>
      <c r="M28" s="236">
        <v>44925</v>
      </c>
      <c r="N28" s="546">
        <f t="shared" si="1"/>
        <v>4.2857142857142856</v>
      </c>
      <c r="O28" s="547" t="str">
        <f t="shared" ca="1" si="2"/>
        <v>Alerta</v>
      </c>
      <c r="P28" s="118">
        <v>1</v>
      </c>
      <c r="Q28" s="238">
        <f t="shared" si="3"/>
        <v>1</v>
      </c>
      <c r="R28" s="207"/>
      <c r="S28" s="207"/>
      <c r="T28" s="207"/>
      <c r="U28" s="549" t="str">
        <f t="shared" si="4"/>
        <v>Incumple</v>
      </c>
      <c r="V28" s="118" t="s">
        <v>2658</v>
      </c>
      <c r="W28" s="118" t="s">
        <v>2659</v>
      </c>
      <c r="X28" s="207"/>
      <c r="Y28" s="207" t="s">
        <v>2660</v>
      </c>
    </row>
    <row r="29" spans="1:25" s="263" customFormat="1" ht="189.75" hidden="1" customHeight="1" thickBot="1" x14ac:dyDescent="0.25">
      <c r="A29" s="118">
        <v>9</v>
      </c>
      <c r="B29" s="205" t="s">
        <v>2356</v>
      </c>
      <c r="C29" s="205" t="s">
        <v>2512</v>
      </c>
      <c r="D29" s="118" t="s">
        <v>2653</v>
      </c>
      <c r="E29" s="118" t="s">
        <v>2654</v>
      </c>
      <c r="F29" s="118" t="s">
        <v>2655</v>
      </c>
      <c r="G29" s="118" t="s">
        <v>2661</v>
      </c>
      <c r="H29" s="118" t="s">
        <v>2662</v>
      </c>
      <c r="I29" s="118">
        <v>100</v>
      </c>
      <c r="J29" s="236" t="s">
        <v>2518</v>
      </c>
      <c r="K29" s="236">
        <v>45107</v>
      </c>
      <c r="L29" s="272">
        <f t="shared" si="0"/>
        <v>50.571428571428569</v>
      </c>
      <c r="M29" s="267">
        <v>45107</v>
      </c>
      <c r="N29" s="546">
        <f t="shared" si="1"/>
        <v>0</v>
      </c>
      <c r="O29" s="547" t="str">
        <f t="shared" ca="1" si="2"/>
        <v>Alerta</v>
      </c>
      <c r="P29" s="118">
        <v>100</v>
      </c>
      <c r="Q29" s="238">
        <f>IF(P29/I29=1,1,+P29/I29)</f>
        <v>1</v>
      </c>
      <c r="R29" s="207"/>
      <c r="S29" s="207"/>
      <c r="T29" s="207"/>
      <c r="U29" s="549" t="str">
        <f t="shared" si="4"/>
        <v>Cumple</v>
      </c>
      <c r="V29" s="118" t="s">
        <v>2663</v>
      </c>
      <c r="W29" s="118" t="s">
        <v>2664</v>
      </c>
      <c r="X29" s="207"/>
      <c r="Y29" s="207" t="s">
        <v>2660</v>
      </c>
    </row>
    <row r="30" spans="1:25" s="263" customFormat="1" ht="173.25" hidden="1" customHeight="1" thickBot="1" x14ac:dyDescent="0.25">
      <c r="A30" s="118">
        <v>9</v>
      </c>
      <c r="B30" s="205" t="s">
        <v>2356</v>
      </c>
      <c r="C30" s="205" t="s">
        <v>2512</v>
      </c>
      <c r="D30" s="118" t="s">
        <v>2665</v>
      </c>
      <c r="E30" s="118" t="s">
        <v>2666</v>
      </c>
      <c r="F30" s="118" t="s">
        <v>2667</v>
      </c>
      <c r="G30" s="118" t="s">
        <v>2668</v>
      </c>
      <c r="H30" s="118" t="s">
        <v>2628</v>
      </c>
      <c r="I30" s="118">
        <v>100</v>
      </c>
      <c r="J30" s="236" t="s">
        <v>2518</v>
      </c>
      <c r="K30" s="236">
        <v>45114</v>
      </c>
      <c r="L30" s="272">
        <f t="shared" si="0"/>
        <v>51.571428571428569</v>
      </c>
      <c r="M30" s="267">
        <v>44925</v>
      </c>
      <c r="N30" s="546">
        <f t="shared" si="1"/>
        <v>-27</v>
      </c>
      <c r="O30" s="547" t="str">
        <f t="shared" ca="1" si="2"/>
        <v>Alerta</v>
      </c>
      <c r="P30" s="118">
        <v>100</v>
      </c>
      <c r="Q30" s="238">
        <f>IF(P30/I30=1,1,+P30/I30)</f>
        <v>1</v>
      </c>
      <c r="R30" s="207"/>
      <c r="S30" s="207"/>
      <c r="T30" s="207"/>
      <c r="U30" s="549" t="str">
        <f t="shared" si="4"/>
        <v>Cumple</v>
      </c>
      <c r="V30" s="118" t="s">
        <v>2629</v>
      </c>
      <c r="W30" s="118" t="s">
        <v>2669</v>
      </c>
      <c r="X30" s="207"/>
      <c r="Y30" s="207" t="s">
        <v>2660</v>
      </c>
    </row>
    <row r="31" spans="1:25" s="263" customFormat="1" ht="273.75" hidden="1" customHeight="1" thickBot="1" x14ac:dyDescent="0.25">
      <c r="A31" s="197">
        <v>4</v>
      </c>
      <c r="B31" s="118" t="s">
        <v>2356</v>
      </c>
      <c r="C31" s="118" t="s">
        <v>2670</v>
      </c>
      <c r="D31" s="118" t="s">
        <v>2671</v>
      </c>
      <c r="E31" s="118" t="s">
        <v>2672</v>
      </c>
      <c r="F31" s="118" t="s">
        <v>2515</v>
      </c>
      <c r="G31" s="118" t="s">
        <v>2516</v>
      </c>
      <c r="H31" s="118" t="s">
        <v>2517</v>
      </c>
      <c r="I31" s="118">
        <v>1</v>
      </c>
      <c r="J31" s="274">
        <v>44824</v>
      </c>
      <c r="K31" s="274">
        <v>44925</v>
      </c>
      <c r="L31" s="272">
        <f t="shared" si="0"/>
        <v>14.428571428571429</v>
      </c>
      <c r="M31" s="236" t="s">
        <v>2673</v>
      </c>
      <c r="N31" s="546">
        <f t="shared" si="1"/>
        <v>-4.5714285714285712</v>
      </c>
      <c r="O31" s="547" t="str">
        <f t="shared" ca="1" si="2"/>
        <v>Alerta</v>
      </c>
      <c r="P31" s="197">
        <v>1</v>
      </c>
      <c r="Q31" s="238">
        <f t="shared" si="3"/>
        <v>1</v>
      </c>
      <c r="R31" s="208" t="s">
        <v>189</v>
      </c>
      <c r="S31" s="208" t="s">
        <v>189</v>
      </c>
      <c r="T31" s="208" t="s">
        <v>189</v>
      </c>
      <c r="U31" s="549" t="str">
        <f t="shared" si="4"/>
        <v>Incumple</v>
      </c>
      <c r="V31" s="197" t="s">
        <v>2674</v>
      </c>
      <c r="W31" s="118" t="s">
        <v>2675</v>
      </c>
      <c r="X31" s="208" t="s">
        <v>189</v>
      </c>
      <c r="Y31" s="208" t="s">
        <v>189</v>
      </c>
    </row>
    <row r="32" spans="1:25" s="263" customFormat="1" ht="254.25" hidden="1" customHeight="1" thickBot="1" x14ac:dyDescent="0.25">
      <c r="A32" s="197">
        <v>4</v>
      </c>
      <c r="B32" s="118" t="s">
        <v>2356</v>
      </c>
      <c r="C32" s="118" t="s">
        <v>2670</v>
      </c>
      <c r="D32" s="118" t="s">
        <v>2671</v>
      </c>
      <c r="E32" s="118" t="s">
        <v>2672</v>
      </c>
      <c r="F32" s="118" t="s">
        <v>2515</v>
      </c>
      <c r="G32" s="118" t="s">
        <v>2523</v>
      </c>
      <c r="H32" s="118" t="s">
        <v>2524</v>
      </c>
      <c r="I32" s="118">
        <v>100</v>
      </c>
      <c r="J32" s="274">
        <v>44824</v>
      </c>
      <c r="K32" s="274">
        <v>44925</v>
      </c>
      <c r="L32" s="272">
        <f t="shared" si="0"/>
        <v>14.428571428571429</v>
      </c>
      <c r="M32" s="236" t="s">
        <v>2673</v>
      </c>
      <c r="N32" s="546">
        <f t="shared" si="1"/>
        <v>-4.5714285714285712</v>
      </c>
      <c r="O32" s="547" t="str">
        <f t="shared" ca="1" si="2"/>
        <v>Alerta</v>
      </c>
      <c r="P32" s="197">
        <v>100</v>
      </c>
      <c r="Q32" s="238">
        <f t="shared" si="3"/>
        <v>1</v>
      </c>
      <c r="R32" s="208" t="s">
        <v>189</v>
      </c>
      <c r="S32" s="208" t="s">
        <v>189</v>
      </c>
      <c r="T32" s="208" t="s">
        <v>189</v>
      </c>
      <c r="U32" s="549" t="str">
        <f t="shared" si="4"/>
        <v>Incumple</v>
      </c>
      <c r="V32" s="197" t="s">
        <v>189</v>
      </c>
      <c r="W32" s="118" t="s">
        <v>2676</v>
      </c>
      <c r="X32" s="208" t="s">
        <v>189</v>
      </c>
      <c r="Y32" s="208" t="s">
        <v>189</v>
      </c>
    </row>
    <row r="33" spans="1:25" s="263" customFormat="1" ht="249.75" hidden="1" customHeight="1" thickBot="1" x14ac:dyDescent="0.25">
      <c r="A33" s="197">
        <v>4</v>
      </c>
      <c r="B33" s="118" t="s">
        <v>2356</v>
      </c>
      <c r="C33" s="118" t="s">
        <v>2670</v>
      </c>
      <c r="D33" s="118" t="s">
        <v>2671</v>
      </c>
      <c r="E33" s="118" t="s">
        <v>2672</v>
      </c>
      <c r="F33" s="118" t="s">
        <v>2515</v>
      </c>
      <c r="G33" s="118" t="s">
        <v>2528</v>
      </c>
      <c r="H33" s="118" t="s">
        <v>2529</v>
      </c>
      <c r="I33" s="118">
        <v>100</v>
      </c>
      <c r="J33" s="274">
        <v>44824</v>
      </c>
      <c r="K33" s="274">
        <v>44925</v>
      </c>
      <c r="L33" s="272">
        <f t="shared" si="0"/>
        <v>14.428571428571429</v>
      </c>
      <c r="M33" s="236" t="s">
        <v>2673</v>
      </c>
      <c r="N33" s="546">
        <f t="shared" si="1"/>
        <v>-4.5714285714285712</v>
      </c>
      <c r="O33" s="547" t="str">
        <f t="shared" ca="1" si="2"/>
        <v>Alerta</v>
      </c>
      <c r="P33" s="197">
        <v>100</v>
      </c>
      <c r="Q33" s="238">
        <f t="shared" si="3"/>
        <v>1</v>
      </c>
      <c r="R33" s="208" t="s">
        <v>189</v>
      </c>
      <c r="S33" s="208" t="s">
        <v>189</v>
      </c>
      <c r="T33" s="208" t="s">
        <v>189</v>
      </c>
      <c r="U33" s="549" t="str">
        <f t="shared" si="4"/>
        <v>Incumple</v>
      </c>
      <c r="V33" s="197" t="s">
        <v>189</v>
      </c>
      <c r="W33" s="118" t="s">
        <v>2676</v>
      </c>
      <c r="X33" s="208" t="s">
        <v>189</v>
      </c>
      <c r="Y33" s="208" t="s">
        <v>189</v>
      </c>
    </row>
    <row r="34" spans="1:25" s="263" customFormat="1" ht="351.75" hidden="1" customHeight="1" thickBot="1" x14ac:dyDescent="0.25">
      <c r="A34" s="197">
        <v>4</v>
      </c>
      <c r="B34" s="118" t="s">
        <v>2356</v>
      </c>
      <c r="C34" s="118" t="s">
        <v>2670</v>
      </c>
      <c r="D34" s="118" t="s">
        <v>2671</v>
      </c>
      <c r="E34" s="118" t="s">
        <v>2514</v>
      </c>
      <c r="F34" s="118" t="s">
        <v>2515</v>
      </c>
      <c r="G34" s="118" t="s">
        <v>2677</v>
      </c>
      <c r="H34" s="118" t="s">
        <v>2532</v>
      </c>
      <c r="I34" s="118">
        <v>2</v>
      </c>
      <c r="J34" s="274">
        <v>44824</v>
      </c>
      <c r="K34" s="274">
        <v>44925</v>
      </c>
      <c r="L34" s="272">
        <f t="shared" si="0"/>
        <v>14.428571428571429</v>
      </c>
      <c r="M34" s="267">
        <v>45224</v>
      </c>
      <c r="N34" s="546">
        <f t="shared" si="1"/>
        <v>42.714285714285715</v>
      </c>
      <c r="O34" s="547" t="str">
        <f t="shared" ca="1" si="2"/>
        <v>Alerta</v>
      </c>
      <c r="P34" s="197">
        <v>2</v>
      </c>
      <c r="Q34" s="238">
        <f>IF(P34/I34=1,1,+P34/I34)</f>
        <v>1</v>
      </c>
      <c r="R34" s="208" t="s">
        <v>189</v>
      </c>
      <c r="S34" s="208" t="s">
        <v>189</v>
      </c>
      <c r="T34" s="208" t="s">
        <v>189</v>
      </c>
      <c r="U34" s="549" t="str">
        <f t="shared" si="4"/>
        <v>Incumple</v>
      </c>
      <c r="V34" s="118" t="s">
        <v>2678</v>
      </c>
      <c r="W34" s="118" t="s">
        <v>2679</v>
      </c>
      <c r="X34" s="208" t="s">
        <v>189</v>
      </c>
      <c r="Y34" s="208" t="s">
        <v>189</v>
      </c>
    </row>
    <row r="35" spans="1:25" s="263" customFormat="1" ht="264.75" hidden="1" customHeight="1" thickBot="1" x14ac:dyDescent="0.25">
      <c r="A35" s="197">
        <v>4</v>
      </c>
      <c r="B35" s="118" t="s">
        <v>2356</v>
      </c>
      <c r="C35" s="118" t="s">
        <v>2670</v>
      </c>
      <c r="D35" s="118" t="s">
        <v>2671</v>
      </c>
      <c r="E35" s="118" t="s">
        <v>2536</v>
      </c>
      <c r="F35" s="118" t="s">
        <v>2537</v>
      </c>
      <c r="G35" s="118" t="s">
        <v>2538</v>
      </c>
      <c r="H35" s="118" t="s">
        <v>2539</v>
      </c>
      <c r="I35" s="118">
        <v>100</v>
      </c>
      <c r="J35" s="274">
        <v>44824</v>
      </c>
      <c r="K35" s="236">
        <v>45118</v>
      </c>
      <c r="L35" s="272">
        <f t="shared" si="0"/>
        <v>42</v>
      </c>
      <c r="M35" s="267">
        <v>45107</v>
      </c>
      <c r="N35" s="546">
        <f t="shared" si="1"/>
        <v>-1.5714285714285714</v>
      </c>
      <c r="O35" s="547" t="str">
        <f t="shared" ca="1" si="2"/>
        <v>Alerta</v>
      </c>
      <c r="P35" s="197">
        <v>100</v>
      </c>
      <c r="Q35" s="238">
        <f t="shared" si="3"/>
        <v>1</v>
      </c>
      <c r="R35" s="208" t="s">
        <v>189</v>
      </c>
      <c r="S35" s="208" t="s">
        <v>189</v>
      </c>
      <c r="T35" s="208" t="s">
        <v>189</v>
      </c>
      <c r="U35" s="549" t="str">
        <f t="shared" si="4"/>
        <v>Cumple</v>
      </c>
      <c r="V35" s="118" t="s">
        <v>2680</v>
      </c>
      <c r="W35" s="118" t="s">
        <v>2681</v>
      </c>
      <c r="X35" s="208" t="s">
        <v>189</v>
      </c>
      <c r="Y35" s="208" t="s">
        <v>189</v>
      </c>
    </row>
    <row r="36" spans="1:25" s="263" customFormat="1" ht="336" customHeight="1" thickBot="1" x14ac:dyDescent="0.25">
      <c r="A36" s="197">
        <v>15</v>
      </c>
      <c r="B36" s="118" t="s">
        <v>2356</v>
      </c>
      <c r="C36" s="118" t="s">
        <v>2357</v>
      </c>
      <c r="D36" s="118" t="s">
        <v>2682</v>
      </c>
      <c r="E36" s="118" t="s">
        <v>2575</v>
      </c>
      <c r="F36" s="118" t="s">
        <v>2576</v>
      </c>
      <c r="G36" s="118" t="s">
        <v>2577</v>
      </c>
      <c r="H36" s="118" t="s">
        <v>2578</v>
      </c>
      <c r="I36" s="118">
        <v>100</v>
      </c>
      <c r="J36" s="274">
        <v>44824</v>
      </c>
      <c r="K36" s="115">
        <v>46203</v>
      </c>
      <c r="L36" s="448">
        <f t="shared" si="0"/>
        <v>197</v>
      </c>
      <c r="M36" s="445">
        <v>46022</v>
      </c>
      <c r="N36" s="446">
        <f t="shared" si="1"/>
        <v>-25.857142857142858</v>
      </c>
      <c r="O36" s="547" t="str">
        <f t="shared" ca="1" si="2"/>
        <v>Alerta</v>
      </c>
      <c r="P36" s="1316">
        <v>98</v>
      </c>
      <c r="Q36" s="92">
        <f>IF(P36/I36=1,1,+P36/I36)</f>
        <v>0.98</v>
      </c>
      <c r="R36" s="208" t="s">
        <v>189</v>
      </c>
      <c r="S36" s="208" t="s">
        <v>189</v>
      </c>
      <c r="T36" s="208" t="s">
        <v>189</v>
      </c>
      <c r="U36" s="937" t="str">
        <f t="shared" si="4"/>
        <v>Cumple</v>
      </c>
      <c r="V36" s="114" t="s">
        <v>3658</v>
      </c>
      <c r="W36" s="114" t="s">
        <v>3655</v>
      </c>
      <c r="X36" s="208" t="s">
        <v>189</v>
      </c>
      <c r="Y36" s="207" t="s">
        <v>2558</v>
      </c>
    </row>
    <row r="37" spans="1:25" s="263" customFormat="1" ht="96" hidden="1" customHeight="1" thickBot="1" x14ac:dyDescent="0.25">
      <c r="A37" s="197">
        <v>15</v>
      </c>
      <c r="B37" s="118" t="s">
        <v>2356</v>
      </c>
      <c r="C37" s="118" t="s">
        <v>2357</v>
      </c>
      <c r="D37" s="118" t="s">
        <v>2683</v>
      </c>
      <c r="E37" s="118" t="s">
        <v>2575</v>
      </c>
      <c r="F37" s="118" t="s">
        <v>2576</v>
      </c>
      <c r="G37" s="118" t="s">
        <v>2579</v>
      </c>
      <c r="H37" s="118" t="s">
        <v>2580</v>
      </c>
      <c r="I37" s="118">
        <v>1</v>
      </c>
      <c r="J37" s="274">
        <v>44824</v>
      </c>
      <c r="K37" s="236">
        <v>45114</v>
      </c>
      <c r="L37" s="272">
        <f t="shared" si="0"/>
        <v>41.428571428571431</v>
      </c>
      <c r="M37" s="267">
        <v>45247</v>
      </c>
      <c r="N37" s="546">
        <f t="shared" si="1"/>
        <v>19</v>
      </c>
      <c r="O37" s="547" t="str">
        <f t="shared" ca="1" si="2"/>
        <v>Alerta</v>
      </c>
      <c r="P37" s="271">
        <v>1</v>
      </c>
      <c r="Q37" s="238">
        <f>IF(P37/I37=1,1,+P37/I37)</f>
        <v>1</v>
      </c>
      <c r="R37" s="208" t="s">
        <v>189</v>
      </c>
      <c r="S37" s="208" t="s">
        <v>189</v>
      </c>
      <c r="T37" s="208" t="s">
        <v>189</v>
      </c>
      <c r="U37" s="549" t="str">
        <f t="shared" si="4"/>
        <v>Incumple</v>
      </c>
      <c r="V37" s="118" t="s">
        <v>2684</v>
      </c>
      <c r="W37" s="118" t="s">
        <v>2582</v>
      </c>
      <c r="X37" s="208" t="s">
        <v>189</v>
      </c>
      <c r="Y37" s="208" t="s">
        <v>189</v>
      </c>
    </row>
    <row r="38" spans="1:25" s="263" customFormat="1" ht="348.75" customHeight="1" thickBot="1" x14ac:dyDescent="0.25">
      <c r="A38" s="197">
        <v>16</v>
      </c>
      <c r="B38" s="118" t="s">
        <v>2356</v>
      </c>
      <c r="C38" s="118" t="s">
        <v>2357</v>
      </c>
      <c r="D38" s="2055" t="s">
        <v>2685</v>
      </c>
      <c r="E38" s="118" t="s">
        <v>2575</v>
      </c>
      <c r="F38" s="118" t="s">
        <v>2576</v>
      </c>
      <c r="G38" s="118" t="s">
        <v>2577</v>
      </c>
      <c r="H38" s="118" t="s">
        <v>2578</v>
      </c>
      <c r="I38" s="118">
        <v>100</v>
      </c>
      <c r="J38" s="274">
        <v>44824</v>
      </c>
      <c r="K38" s="115">
        <v>46203</v>
      </c>
      <c r="L38" s="448">
        <f t="shared" si="0"/>
        <v>197</v>
      </c>
      <c r="M38" s="445">
        <v>46022</v>
      </c>
      <c r="N38" s="446">
        <f t="shared" si="1"/>
        <v>-25.857142857142858</v>
      </c>
      <c r="O38" s="547" t="str">
        <f t="shared" ca="1" si="2"/>
        <v>Alerta</v>
      </c>
      <c r="P38" s="1316">
        <v>80</v>
      </c>
      <c r="Q38" s="92">
        <f>IF(P38/I38=1,1,+P38/I38)</f>
        <v>0.8</v>
      </c>
      <c r="R38" s="208" t="s">
        <v>189</v>
      </c>
      <c r="S38" s="208" t="s">
        <v>189</v>
      </c>
      <c r="T38" s="208" t="s">
        <v>189</v>
      </c>
      <c r="U38" s="937" t="str">
        <f t="shared" si="4"/>
        <v>Cumple</v>
      </c>
      <c r="V38" s="114" t="s">
        <v>3658</v>
      </c>
      <c r="W38" s="114" t="s">
        <v>3656</v>
      </c>
      <c r="X38" s="208" t="s">
        <v>189</v>
      </c>
      <c r="Y38" s="207" t="s">
        <v>2558</v>
      </c>
    </row>
    <row r="39" spans="1:25" s="263" customFormat="1" ht="111.75" hidden="1" customHeight="1" thickBot="1" x14ac:dyDescent="0.25">
      <c r="A39" s="197">
        <v>16</v>
      </c>
      <c r="B39" s="118" t="s">
        <v>2356</v>
      </c>
      <c r="C39" s="118" t="s">
        <v>2357</v>
      </c>
      <c r="D39" s="2056"/>
      <c r="E39" s="118" t="s">
        <v>2575</v>
      </c>
      <c r="F39" s="118" t="s">
        <v>2576</v>
      </c>
      <c r="G39" s="118" t="s">
        <v>2579</v>
      </c>
      <c r="H39" s="118" t="s">
        <v>2580</v>
      </c>
      <c r="I39" s="118">
        <v>1</v>
      </c>
      <c r="J39" s="274">
        <v>44824</v>
      </c>
      <c r="K39" s="236">
        <v>45114</v>
      </c>
      <c r="L39" s="272">
        <f t="shared" si="0"/>
        <v>41.428571428571431</v>
      </c>
      <c r="M39" s="267">
        <v>45247</v>
      </c>
      <c r="N39" s="546">
        <f>(M39-K39)/7</f>
        <v>19</v>
      </c>
      <c r="O39" s="547" t="str">
        <f ca="1">IF((K39-TODAY())/7&gt;=L39/4,"En tiempo","Alerta")</f>
        <v>Alerta</v>
      </c>
      <c r="P39" s="271">
        <v>1</v>
      </c>
      <c r="Q39" s="238">
        <f>IF(P39/I39=1,1,+P39/I39)</f>
        <v>1</v>
      </c>
      <c r="R39" s="208" t="s">
        <v>189</v>
      </c>
      <c r="S39" s="208" t="s">
        <v>189</v>
      </c>
      <c r="T39" s="208" t="s">
        <v>189</v>
      </c>
      <c r="U39" s="549" t="str">
        <f>IF(M39&lt;=K39,"Cumple","Incumple")</f>
        <v>Incumple</v>
      </c>
      <c r="V39" s="118" t="s">
        <v>2686</v>
      </c>
      <c r="W39" s="118" t="s">
        <v>2582</v>
      </c>
      <c r="X39" s="208" t="s">
        <v>189</v>
      </c>
      <c r="Y39" s="208" t="s">
        <v>189</v>
      </c>
    </row>
    <row r="40" spans="1:25" ht="15.75" thickBot="1" x14ac:dyDescent="0.25">
      <c r="Q40" s="100">
        <f>AVERAGE(Q4:Q39)</f>
        <v>0.98083333333333322</v>
      </c>
      <c r="U40" s="101">
        <f>(COUNTIF(U4:U39,"Cumple")*100%)/COUNTA(U4:U39)</f>
        <v>0.30555555555555558</v>
      </c>
      <c r="W40"/>
    </row>
  </sheetData>
  <autoFilter ref="A3:Y40" xr:uid="{00000000-0001-0000-0F00-000000000000}">
    <filterColumn colId="16">
      <filters>
        <filter val="50%"/>
        <filter val="73%"/>
        <filter val="91%"/>
        <filter val="97%"/>
      </filters>
    </filterColumn>
  </autoFilter>
  <mergeCells count="9">
    <mergeCell ref="D38:D39"/>
    <mergeCell ref="Y25:Y27"/>
    <mergeCell ref="A1:Y2"/>
    <mergeCell ref="E25:E27"/>
    <mergeCell ref="F25:F27"/>
    <mergeCell ref="A25:A27"/>
    <mergeCell ref="B25:B27"/>
    <mergeCell ref="C25:C27"/>
    <mergeCell ref="D25:D27"/>
  </mergeCells>
  <conditionalFormatting sqref="O4:O39">
    <cfRule type="containsText" dxfId="60" priority="1" operator="containsText" text="Alerta">
      <formula>NOT(ISERROR(SEARCH("Alerta",O4)))</formula>
    </cfRule>
    <cfRule type="containsText" dxfId="59" priority="2" operator="containsText" text="En tiempo">
      <formula>NOT(ISERROR(SEARCH("En tiempo",O4)))</formula>
    </cfRule>
  </conditionalFormatting>
  <conditionalFormatting sqref="Q1:Q3 Q40:Q1048576">
    <cfRule type="colorScale" priority="13">
      <colorScale>
        <cfvo type="min"/>
        <cfvo type="percentile" val="50"/>
        <cfvo type="max"/>
        <color rgb="FFF8696B"/>
        <color rgb="FFFFEB84"/>
        <color rgb="FF63BE7B"/>
      </colorScale>
    </cfRule>
  </conditionalFormatting>
  <conditionalFormatting sqref="Q3">
    <cfRule type="cellIs" dxfId="58" priority="18" stopIfTrue="1" operator="between">
      <formula>0.9</formula>
      <formula>1</formula>
    </cfRule>
    <cfRule type="cellIs" dxfId="57" priority="19" stopIfTrue="1" operator="between">
      <formula>0.5</formula>
      <formula>0.89</formula>
    </cfRule>
    <cfRule type="cellIs" dxfId="56" priority="20" stopIfTrue="1" operator="between">
      <formula>0.2</formula>
      <formula>0.49</formula>
    </cfRule>
    <cfRule type="cellIs" dxfId="55" priority="21" stopIfTrue="1" operator="between">
      <formula>0</formula>
      <formula>0.19</formula>
    </cfRule>
  </conditionalFormatting>
  <conditionalFormatting sqref="Q4:Q39">
    <cfRule type="cellIs" dxfId="54" priority="3" stopIfTrue="1" operator="between">
      <formula>0.8</formula>
      <formula>1</formula>
    </cfRule>
    <cfRule type="cellIs" dxfId="53" priority="4" stopIfTrue="1" operator="between">
      <formula>0.5</formula>
      <formula>0.79</formula>
    </cfRule>
    <cfRule type="cellIs" dxfId="52" priority="5" stopIfTrue="1" operator="between">
      <formula>0.3</formula>
      <formula>0.49</formula>
    </cfRule>
    <cfRule type="cellIs" dxfId="51" priority="6" stopIfTrue="1" operator="between">
      <formula>0</formula>
      <formula>0.29</formula>
    </cfRule>
  </conditionalFormatting>
  <conditionalFormatting sqref="U4:U39">
    <cfRule type="containsText" dxfId="50" priority="11" operator="containsText" text="Incumple">
      <formula>NOT(ISERROR(SEARCH("Incumple",U4)))</formula>
    </cfRule>
    <cfRule type="containsText" dxfId="49" priority="12" operator="containsText" text="Cumple">
      <formula>NOT(ISERROR(SEARCH("Cumple",U4)))</formula>
    </cfRule>
  </conditionalFormatting>
  <conditionalFormatting sqref="U40">
    <cfRule type="cellIs" dxfId="48" priority="7" operator="between">
      <formula>0.19</formula>
      <formula>0</formula>
    </cfRule>
    <cfRule type="cellIs" dxfId="47" priority="8" operator="between">
      <formula>0.49</formula>
      <formula>0.2</formula>
    </cfRule>
    <cfRule type="cellIs" dxfId="46" priority="9" operator="between">
      <formula>0.89</formula>
      <formula>0.5</formula>
    </cfRule>
    <cfRule type="cellIs" dxfId="45" priority="10" operator="between">
      <formula>1</formula>
      <formula>0.9</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144E7-2D9B-440E-9EC3-FA62ED2A4796}">
  <sheetPr>
    <tabColor theme="5" tint="-0.249977111117893"/>
  </sheetPr>
  <dimension ref="A1:Y25"/>
  <sheetViews>
    <sheetView topLeftCell="L6" zoomScale="80" zoomScaleNormal="80" workbookViewId="0">
      <selection activeCell="W6" sqref="W6"/>
    </sheetView>
  </sheetViews>
  <sheetFormatPr baseColWidth="10" defaultColWidth="11.42578125" defaultRowHeight="14.25" x14ac:dyDescent="0.2"/>
  <cols>
    <col min="1" max="3" width="11.42578125" style="61"/>
    <col min="4" max="4" width="104.42578125" style="61" customWidth="1"/>
    <col min="5" max="5" width="39.5703125" style="61" customWidth="1"/>
    <col min="6" max="7" width="25.140625" style="61" customWidth="1"/>
    <col min="8" max="8" width="14.5703125" style="61" customWidth="1"/>
    <col min="9" max="9" width="11.42578125" style="61" customWidth="1"/>
    <col min="10" max="10" width="18.140625" style="85" customWidth="1"/>
    <col min="11" max="11" width="19.42578125" style="85" customWidth="1"/>
    <col min="12" max="12" width="18.85546875" style="61" customWidth="1"/>
    <col min="13" max="13" width="21.85546875" style="85" customWidth="1"/>
    <col min="14" max="14" width="14.140625" style="61" customWidth="1"/>
    <col min="15" max="17" width="11.42578125" style="61" customWidth="1"/>
    <col min="18" max="18" width="13.85546875" style="61" hidden="1" customWidth="1"/>
    <col min="19" max="19" width="16.5703125" style="61" hidden="1" customWidth="1"/>
    <col min="20" max="20" width="17.5703125" style="61" hidden="1" customWidth="1"/>
    <col min="21" max="21" width="14" style="61" customWidth="1"/>
    <col min="22" max="22" width="101.5703125" style="61" customWidth="1"/>
    <col min="23" max="23" width="113" style="61" customWidth="1"/>
    <col min="24" max="24" width="46.7109375" style="61" hidden="1" customWidth="1"/>
    <col min="25" max="25" width="19.140625" style="61" customWidth="1"/>
    <col min="26" max="27" width="11.42578125" style="61" customWidth="1"/>
    <col min="28" max="16384" width="11.42578125" style="61"/>
  </cols>
  <sheetData>
    <row r="1" spans="1:25" x14ac:dyDescent="0.2">
      <c r="A1" s="2058" t="s">
        <v>2687</v>
      </c>
      <c r="B1" s="2058"/>
      <c r="C1" s="2058"/>
      <c r="D1" s="2058"/>
      <c r="E1" s="2058"/>
      <c r="F1" s="2058"/>
      <c r="G1" s="2058"/>
      <c r="H1" s="2058"/>
      <c r="I1" s="2058"/>
      <c r="J1" s="2058"/>
      <c r="K1" s="2058"/>
      <c r="L1" s="2058"/>
      <c r="M1" s="2058"/>
      <c r="N1" s="2058"/>
      <c r="O1" s="2058"/>
      <c r="P1" s="2058"/>
      <c r="Q1" s="2058"/>
      <c r="R1" s="2058"/>
      <c r="S1" s="2058"/>
      <c r="T1" s="2058"/>
      <c r="U1" s="2058"/>
      <c r="V1" s="2058"/>
      <c r="W1" s="2058"/>
      <c r="X1" s="2058"/>
      <c r="Y1" s="2058"/>
    </row>
    <row r="2" spans="1:25" x14ac:dyDescent="0.2">
      <c r="A2" s="2058"/>
      <c r="B2" s="2058"/>
      <c r="C2" s="2058"/>
      <c r="D2" s="2058"/>
      <c r="E2" s="2058"/>
      <c r="F2" s="2058"/>
      <c r="G2" s="2058"/>
      <c r="H2" s="2058"/>
      <c r="I2" s="2058"/>
      <c r="J2" s="2058"/>
      <c r="K2" s="2058"/>
      <c r="L2" s="2058"/>
      <c r="M2" s="2058"/>
      <c r="N2" s="2058"/>
      <c r="O2" s="2058"/>
      <c r="P2" s="2058"/>
      <c r="Q2" s="2058"/>
      <c r="R2" s="2058"/>
      <c r="S2" s="2058"/>
      <c r="T2" s="2058"/>
      <c r="U2" s="2058"/>
      <c r="V2" s="2058"/>
      <c r="W2" s="2058"/>
      <c r="X2" s="2058"/>
      <c r="Y2" s="2058"/>
    </row>
    <row r="3" spans="1:25" ht="120" x14ac:dyDescent="0.2">
      <c r="A3" s="95"/>
      <c r="B3" s="96" t="s">
        <v>2342</v>
      </c>
      <c r="C3" s="96"/>
      <c r="D3" s="96" t="s">
        <v>2343</v>
      </c>
      <c r="E3" s="96" t="s">
        <v>2344</v>
      </c>
      <c r="F3" s="96" t="s">
        <v>2345</v>
      </c>
      <c r="G3" s="96" t="s">
        <v>29</v>
      </c>
      <c r="H3" s="96" t="s">
        <v>2346</v>
      </c>
      <c r="I3" s="96" t="s">
        <v>2347</v>
      </c>
      <c r="J3" s="97" t="s">
        <v>36</v>
      </c>
      <c r="K3" s="97" t="s">
        <v>37</v>
      </c>
      <c r="L3" s="96" t="s">
        <v>38</v>
      </c>
      <c r="M3" s="97" t="s">
        <v>39</v>
      </c>
      <c r="N3" s="96" t="s">
        <v>2348</v>
      </c>
      <c r="O3" s="96" t="s">
        <v>2349</v>
      </c>
      <c r="P3" s="96" t="s">
        <v>43</v>
      </c>
      <c r="Q3" s="96" t="s">
        <v>44</v>
      </c>
      <c r="R3" s="96" t="s">
        <v>2350</v>
      </c>
      <c r="S3" s="98" t="s">
        <v>2351</v>
      </c>
      <c r="T3" s="98" t="s">
        <v>2352</v>
      </c>
      <c r="U3" s="98" t="s">
        <v>46</v>
      </c>
      <c r="V3" s="98" t="s">
        <v>2353</v>
      </c>
      <c r="W3" s="98" t="s">
        <v>2354</v>
      </c>
      <c r="X3" s="98" t="s">
        <v>23</v>
      </c>
      <c r="Y3" s="98" t="s">
        <v>2355</v>
      </c>
    </row>
    <row r="4" spans="1:25" s="84" customFormat="1" ht="313.5" x14ac:dyDescent="0.2">
      <c r="A4" s="207">
        <v>1</v>
      </c>
      <c r="B4" s="262" t="s">
        <v>2356</v>
      </c>
      <c r="C4" s="262" t="s">
        <v>2688</v>
      </c>
      <c r="D4" s="222" t="s">
        <v>2689</v>
      </c>
      <c r="E4" s="223" t="s">
        <v>2690</v>
      </c>
      <c r="F4" s="223" t="s">
        <v>2691</v>
      </c>
      <c r="G4" s="264" t="s">
        <v>2692</v>
      </c>
      <c r="H4" s="223" t="s">
        <v>2693</v>
      </c>
      <c r="I4" s="222">
        <v>3</v>
      </c>
      <c r="J4" s="452">
        <v>45482</v>
      </c>
      <c r="K4" s="449">
        <v>45747</v>
      </c>
      <c r="L4" s="450">
        <f>(K4-J4)/7</f>
        <v>37.857142857142854</v>
      </c>
      <c r="M4" s="938">
        <v>45838</v>
      </c>
      <c r="N4" s="446">
        <f>(M4-K4)/7</f>
        <v>13</v>
      </c>
      <c r="O4" s="105" t="str">
        <f ca="1">IF((K4-TODAY())/7&gt;=L4/4,"En tiempo","Alerta")</f>
        <v>Alerta</v>
      </c>
      <c r="P4" s="91">
        <v>3</v>
      </c>
      <c r="Q4" s="92">
        <f>IF(P4/I4=1,1,+P4/I4)</f>
        <v>1</v>
      </c>
      <c r="R4" s="91"/>
      <c r="S4" s="91"/>
      <c r="T4" s="91"/>
      <c r="U4" s="937" t="str">
        <f>IF(M4&lt;=K4,"Cumple","Incumple")</f>
        <v>Incumple</v>
      </c>
      <c r="V4" s="114" t="s">
        <v>2694</v>
      </c>
      <c r="W4" s="114" t="s">
        <v>2695</v>
      </c>
      <c r="X4" s="94"/>
      <c r="Y4" s="337" t="s">
        <v>2696</v>
      </c>
    </row>
    <row r="5" spans="1:25" s="84" customFormat="1" ht="207" customHeight="1" x14ac:dyDescent="0.2">
      <c r="A5" s="207">
        <v>1</v>
      </c>
      <c r="B5" s="262" t="s">
        <v>2356</v>
      </c>
      <c r="C5" s="262" t="s">
        <v>2688</v>
      </c>
      <c r="D5" s="224" t="s">
        <v>2697</v>
      </c>
      <c r="E5" s="225" t="s">
        <v>2698</v>
      </c>
      <c r="F5" s="225" t="s">
        <v>2699</v>
      </c>
      <c r="G5" s="265" t="s">
        <v>2700</v>
      </c>
      <c r="H5" s="225" t="s">
        <v>2701</v>
      </c>
      <c r="I5" s="224">
        <v>1</v>
      </c>
      <c r="J5" s="452">
        <v>45482</v>
      </c>
      <c r="K5" s="449">
        <v>45838</v>
      </c>
      <c r="L5" s="450">
        <f>(K5-J5)/7</f>
        <v>50.857142857142854</v>
      </c>
      <c r="M5" s="449">
        <v>45838</v>
      </c>
      <c r="N5" s="446">
        <f t="shared" ref="N5:N24" si="0">(M5-K5)/7</f>
        <v>0</v>
      </c>
      <c r="O5" s="105" t="str">
        <f t="shared" ref="O5:O24" ca="1" si="1">IF((K5-TODAY())/7&gt;=L5/4,"En tiempo","Alerta")</f>
        <v>Alerta</v>
      </c>
      <c r="P5" s="91">
        <v>1</v>
      </c>
      <c r="Q5" s="92">
        <f>IF(P5/I5=1,1,+P5/I5)</f>
        <v>1</v>
      </c>
      <c r="R5" s="91"/>
      <c r="S5" s="91"/>
      <c r="T5" s="91"/>
      <c r="U5" s="937" t="str">
        <f>IF(M5&lt;=K5,"Cumple","Incumple")</f>
        <v>Cumple</v>
      </c>
      <c r="V5" s="114" t="s">
        <v>2702</v>
      </c>
      <c r="W5" s="114" t="s">
        <v>2703</v>
      </c>
      <c r="X5" s="94"/>
      <c r="Y5" s="338" t="s">
        <v>2704</v>
      </c>
    </row>
    <row r="6" spans="1:25" s="84" customFormat="1" ht="409.5" x14ac:dyDescent="0.2">
      <c r="A6" s="275">
        <v>1</v>
      </c>
      <c r="B6" s="262" t="s">
        <v>2356</v>
      </c>
      <c r="C6" s="262" t="s">
        <v>2688</v>
      </c>
      <c r="D6" s="224" t="s">
        <v>2697</v>
      </c>
      <c r="E6" s="225" t="s">
        <v>2698</v>
      </c>
      <c r="F6" s="225" t="s">
        <v>2699</v>
      </c>
      <c r="G6" s="265" t="s">
        <v>2705</v>
      </c>
      <c r="H6" s="225" t="s">
        <v>2706</v>
      </c>
      <c r="I6" s="224">
        <v>100</v>
      </c>
      <c r="J6" s="452">
        <v>45482</v>
      </c>
      <c r="K6" s="449">
        <v>45961</v>
      </c>
      <c r="L6" s="450">
        <f t="shared" ref="L6:L24" si="2">(K6-J6)/7</f>
        <v>68.428571428571431</v>
      </c>
      <c r="M6" s="451">
        <v>45924</v>
      </c>
      <c r="N6" s="446">
        <f t="shared" si="0"/>
        <v>-5.2857142857142856</v>
      </c>
      <c r="O6" s="105" t="str">
        <f t="shared" ca="1" si="1"/>
        <v>Alerta</v>
      </c>
      <c r="P6" s="1011">
        <v>100</v>
      </c>
      <c r="Q6" s="92">
        <f t="shared" ref="Q6:Q23" si="3">IF(P6/I6=1,1,+P6/I6)</f>
        <v>1</v>
      </c>
      <c r="R6" s="91"/>
      <c r="S6" s="91"/>
      <c r="T6" s="91"/>
      <c r="U6" s="937" t="str">
        <f t="shared" ref="U6:U24" si="4">IF(M6&lt;=K6,"Cumple","Incumple")</f>
        <v>Cumple</v>
      </c>
      <c r="V6" s="114" t="s">
        <v>3659</v>
      </c>
      <c r="W6" s="114" t="s">
        <v>3660</v>
      </c>
      <c r="X6" s="94"/>
      <c r="Y6" s="338" t="s">
        <v>2707</v>
      </c>
    </row>
    <row r="7" spans="1:25" s="456" customFormat="1" ht="270.75" hidden="1" x14ac:dyDescent="0.2">
      <c r="A7" s="453">
        <v>1</v>
      </c>
      <c r="B7" s="205" t="s">
        <v>2356</v>
      </c>
      <c r="C7" s="205" t="s">
        <v>2688</v>
      </c>
      <c r="D7" s="454" t="s">
        <v>2708</v>
      </c>
      <c r="E7" s="265" t="s">
        <v>2709</v>
      </c>
      <c r="F7" s="265" t="s">
        <v>2710</v>
      </c>
      <c r="G7" s="265" t="s">
        <v>2711</v>
      </c>
      <c r="H7" s="265" t="s">
        <v>2712</v>
      </c>
      <c r="I7" s="454">
        <v>1</v>
      </c>
      <c r="J7" s="455">
        <v>45482</v>
      </c>
      <c r="K7" s="455">
        <v>45513</v>
      </c>
      <c r="L7" s="448">
        <f t="shared" si="2"/>
        <v>4.4285714285714288</v>
      </c>
      <c r="M7" s="445">
        <v>45656</v>
      </c>
      <c r="N7" s="446">
        <f t="shared" si="0"/>
        <v>20.428571428571427</v>
      </c>
      <c r="O7" s="105" t="str">
        <f t="shared" ca="1" si="1"/>
        <v>Alerta</v>
      </c>
      <c r="P7" s="114">
        <v>1</v>
      </c>
      <c r="Q7" s="480">
        <f t="shared" si="3"/>
        <v>1</v>
      </c>
      <c r="R7" s="114"/>
      <c r="S7" s="114"/>
      <c r="T7" s="114"/>
      <c r="U7" s="939" t="str">
        <f t="shared" si="4"/>
        <v>Incumple</v>
      </c>
      <c r="V7" s="114" t="s">
        <v>2713</v>
      </c>
      <c r="W7" s="397" t="s">
        <v>2714</v>
      </c>
      <c r="X7" s="376"/>
      <c r="Y7" s="339" t="s">
        <v>2715</v>
      </c>
    </row>
    <row r="8" spans="1:25" s="456" customFormat="1" ht="267.75" hidden="1" customHeight="1" x14ac:dyDescent="0.2">
      <c r="A8" s="453">
        <v>1</v>
      </c>
      <c r="B8" s="205" t="s">
        <v>2356</v>
      </c>
      <c r="C8" s="205" t="s">
        <v>2688</v>
      </c>
      <c r="D8" s="454" t="s">
        <v>2708</v>
      </c>
      <c r="E8" s="265" t="s">
        <v>2709</v>
      </c>
      <c r="F8" s="265" t="s">
        <v>2716</v>
      </c>
      <c r="G8" s="265" t="s">
        <v>2717</v>
      </c>
      <c r="H8" s="265" t="s">
        <v>2718</v>
      </c>
      <c r="I8" s="454">
        <v>100</v>
      </c>
      <c r="J8" s="455">
        <v>45482</v>
      </c>
      <c r="K8" s="458">
        <v>45846</v>
      </c>
      <c r="L8" s="448">
        <f t="shared" si="2"/>
        <v>52</v>
      </c>
      <c r="M8" s="445">
        <v>45656</v>
      </c>
      <c r="N8" s="446">
        <f t="shared" si="0"/>
        <v>-27.142857142857142</v>
      </c>
      <c r="O8" s="105" t="str">
        <f t="shared" ca="1" si="1"/>
        <v>Alerta</v>
      </c>
      <c r="P8" s="114">
        <v>100</v>
      </c>
      <c r="Q8" s="480">
        <f t="shared" si="3"/>
        <v>1</v>
      </c>
      <c r="R8" s="114"/>
      <c r="S8" s="114"/>
      <c r="T8" s="114"/>
      <c r="U8" s="939" t="str">
        <f t="shared" si="4"/>
        <v>Cumple</v>
      </c>
      <c r="V8" s="114" t="s">
        <v>2719</v>
      </c>
      <c r="W8" s="114" t="s">
        <v>2720</v>
      </c>
      <c r="X8" s="376"/>
      <c r="Y8" s="339" t="s">
        <v>2721</v>
      </c>
    </row>
    <row r="9" spans="1:25" s="456" customFormat="1" ht="298.5" customHeight="1" x14ac:dyDescent="0.2">
      <c r="A9" s="1018">
        <v>2</v>
      </c>
      <c r="B9" s="1019" t="s">
        <v>2356</v>
      </c>
      <c r="C9" s="1019" t="s">
        <v>2688</v>
      </c>
      <c r="D9" s="1020" t="s">
        <v>2708</v>
      </c>
      <c r="E9" s="1021" t="s">
        <v>2709</v>
      </c>
      <c r="F9" s="1021" t="s">
        <v>2716</v>
      </c>
      <c r="G9" s="1021" t="s">
        <v>2722</v>
      </c>
      <c r="H9" s="1021" t="s">
        <v>2723</v>
      </c>
      <c r="I9" s="1020">
        <v>100</v>
      </c>
      <c r="J9" s="1022">
        <v>45482</v>
      </c>
      <c r="K9" s="1023">
        <v>45846</v>
      </c>
      <c r="L9" s="1024">
        <f t="shared" si="2"/>
        <v>52</v>
      </c>
      <c r="M9" s="1023">
        <v>45838</v>
      </c>
      <c r="N9" s="1025">
        <f t="shared" si="0"/>
        <v>-1.1428571428571428</v>
      </c>
      <c r="O9" s="105" t="str">
        <f t="shared" ca="1" si="1"/>
        <v>Alerta</v>
      </c>
      <c r="P9" s="114">
        <v>0</v>
      </c>
      <c r="Q9" s="480"/>
      <c r="R9" s="114"/>
      <c r="S9" s="114"/>
      <c r="T9" s="114"/>
      <c r="U9" s="939"/>
      <c r="V9" s="114" t="s">
        <v>3661</v>
      </c>
      <c r="W9" s="114" t="s">
        <v>3662</v>
      </c>
      <c r="X9" s="376"/>
      <c r="Y9" s="339" t="s">
        <v>2724</v>
      </c>
    </row>
    <row r="10" spans="1:25" s="456" customFormat="1" ht="225" customHeight="1" x14ac:dyDescent="0.2">
      <c r="A10" s="453">
        <v>2</v>
      </c>
      <c r="B10" s="205" t="s">
        <v>2356</v>
      </c>
      <c r="C10" s="205" t="s">
        <v>2688</v>
      </c>
      <c r="D10" s="454" t="s">
        <v>2725</v>
      </c>
      <c r="E10" s="265" t="s">
        <v>2726</v>
      </c>
      <c r="F10" s="265" t="s">
        <v>2727</v>
      </c>
      <c r="G10" s="265" t="s">
        <v>2728</v>
      </c>
      <c r="H10" s="457" t="s">
        <v>2729</v>
      </c>
      <c r="I10" s="454">
        <v>2</v>
      </c>
      <c r="J10" s="455">
        <v>45482</v>
      </c>
      <c r="K10" s="455">
        <v>45846</v>
      </c>
      <c r="L10" s="448">
        <f t="shared" si="2"/>
        <v>52</v>
      </c>
      <c r="M10" s="445">
        <v>45838</v>
      </c>
      <c r="N10" s="446">
        <f t="shared" si="0"/>
        <v>-1.1428571428571428</v>
      </c>
      <c r="O10" s="105" t="str">
        <f t="shared" ca="1" si="1"/>
        <v>Alerta</v>
      </c>
      <c r="P10" s="114">
        <v>2</v>
      </c>
      <c r="Q10" s="480">
        <f>IF(P10/I10=1,1,+P10/I10)</f>
        <v>1</v>
      </c>
      <c r="R10" s="114"/>
      <c r="S10" s="114"/>
      <c r="T10" s="114"/>
      <c r="U10" s="939" t="str">
        <f>IF(M10&lt;=K10,"Cumple","Incumple")</f>
        <v>Cumple</v>
      </c>
      <c r="V10" s="114" t="s">
        <v>2730</v>
      </c>
      <c r="W10" s="114" t="s">
        <v>2731</v>
      </c>
      <c r="X10" s="376"/>
      <c r="Y10" s="339" t="s">
        <v>2732</v>
      </c>
    </row>
    <row r="11" spans="1:25" s="456" customFormat="1" ht="165.75" hidden="1" customHeight="1" x14ac:dyDescent="0.2">
      <c r="A11" s="453">
        <v>2</v>
      </c>
      <c r="B11" s="205" t="s">
        <v>2356</v>
      </c>
      <c r="C11" s="205" t="s">
        <v>2688</v>
      </c>
      <c r="D11" s="454" t="s">
        <v>2733</v>
      </c>
      <c r="E11" s="265" t="s">
        <v>2734</v>
      </c>
      <c r="F11" s="265" t="s">
        <v>2735</v>
      </c>
      <c r="G11" s="265" t="s">
        <v>2736</v>
      </c>
      <c r="H11" s="265" t="s">
        <v>2737</v>
      </c>
      <c r="I11" s="454">
        <v>100</v>
      </c>
      <c r="J11" s="455">
        <v>45482</v>
      </c>
      <c r="K11" s="459">
        <v>45657</v>
      </c>
      <c r="L11" s="448">
        <f t="shared" si="2"/>
        <v>25</v>
      </c>
      <c r="M11" s="445">
        <v>45656</v>
      </c>
      <c r="N11" s="446">
        <f t="shared" si="0"/>
        <v>-0.14285714285714285</v>
      </c>
      <c r="O11" s="105" t="str">
        <f t="shared" ca="1" si="1"/>
        <v>Alerta</v>
      </c>
      <c r="P11" s="448">
        <v>100</v>
      </c>
      <c r="Q11" s="480">
        <f t="shared" si="3"/>
        <v>1</v>
      </c>
      <c r="R11" s="114"/>
      <c r="S11" s="114"/>
      <c r="T11" s="114"/>
      <c r="U11" s="939" t="str">
        <f t="shared" si="4"/>
        <v>Cumple</v>
      </c>
      <c r="V11" s="114" t="s">
        <v>2738</v>
      </c>
      <c r="W11" s="114" t="s">
        <v>2739</v>
      </c>
      <c r="X11" s="376"/>
      <c r="Y11" s="339" t="s">
        <v>2740</v>
      </c>
    </row>
    <row r="12" spans="1:25" s="456" customFormat="1" ht="204" hidden="1" customHeight="1" x14ac:dyDescent="0.2">
      <c r="A12" s="453">
        <v>3</v>
      </c>
      <c r="B12" s="205" t="s">
        <v>2356</v>
      </c>
      <c r="C12" s="205" t="s">
        <v>2688</v>
      </c>
      <c r="D12" s="454" t="s">
        <v>2733</v>
      </c>
      <c r="E12" s="265" t="s">
        <v>2734</v>
      </c>
      <c r="F12" s="265" t="s">
        <v>2735</v>
      </c>
      <c r="G12" s="265" t="s">
        <v>2741</v>
      </c>
      <c r="H12" s="265" t="s">
        <v>2742</v>
      </c>
      <c r="I12" s="454">
        <v>100</v>
      </c>
      <c r="J12" s="455">
        <v>45482</v>
      </c>
      <c r="K12" s="459">
        <v>45657</v>
      </c>
      <c r="L12" s="448">
        <f t="shared" si="2"/>
        <v>25</v>
      </c>
      <c r="M12" s="445"/>
      <c r="N12" s="446">
        <f t="shared" si="0"/>
        <v>-6522.4285714285716</v>
      </c>
      <c r="O12" s="105" t="str">
        <f t="shared" ca="1" si="1"/>
        <v>Alerta</v>
      </c>
      <c r="P12" s="114">
        <v>100</v>
      </c>
      <c r="Q12" s="480">
        <f t="shared" si="3"/>
        <v>1</v>
      </c>
      <c r="R12" s="114"/>
      <c r="S12" s="114"/>
      <c r="T12" s="114"/>
      <c r="U12" s="939" t="str">
        <f t="shared" si="4"/>
        <v>Cumple</v>
      </c>
      <c r="V12" s="114" t="s">
        <v>2743</v>
      </c>
      <c r="W12" s="114" t="s">
        <v>2744</v>
      </c>
      <c r="X12" s="376"/>
      <c r="Y12" s="339" t="s">
        <v>2745</v>
      </c>
    </row>
    <row r="13" spans="1:25" s="456" customFormat="1" ht="191.25" hidden="1" customHeight="1" x14ac:dyDescent="0.2">
      <c r="A13" s="453">
        <v>3</v>
      </c>
      <c r="B13" s="205" t="s">
        <v>2356</v>
      </c>
      <c r="C13" s="205" t="s">
        <v>2688</v>
      </c>
      <c r="D13" s="454" t="s">
        <v>2746</v>
      </c>
      <c r="E13" s="265" t="s">
        <v>2734</v>
      </c>
      <c r="F13" s="265" t="s">
        <v>2735</v>
      </c>
      <c r="G13" s="265" t="s">
        <v>2747</v>
      </c>
      <c r="H13" s="265" t="s">
        <v>2748</v>
      </c>
      <c r="I13" s="454">
        <v>1</v>
      </c>
      <c r="J13" s="455">
        <v>45482</v>
      </c>
      <c r="K13" s="459">
        <v>45657</v>
      </c>
      <c r="L13" s="448">
        <f t="shared" si="2"/>
        <v>25</v>
      </c>
      <c r="M13" s="445">
        <v>45656</v>
      </c>
      <c r="N13" s="446">
        <f t="shared" si="0"/>
        <v>-0.14285714285714285</v>
      </c>
      <c r="O13" s="105" t="str">
        <f t="shared" ca="1" si="1"/>
        <v>Alerta</v>
      </c>
      <c r="P13" s="114">
        <v>1</v>
      </c>
      <c r="Q13" s="480">
        <f t="shared" si="3"/>
        <v>1</v>
      </c>
      <c r="R13" s="114"/>
      <c r="S13" s="114"/>
      <c r="T13" s="114"/>
      <c r="U13" s="939" t="str">
        <f>IF(M13&lt;=K13,"Cumple","Incumple")</f>
        <v>Cumple</v>
      </c>
      <c r="V13" s="114" t="s">
        <v>2749</v>
      </c>
      <c r="W13" s="114" t="s">
        <v>2750</v>
      </c>
      <c r="X13" s="376"/>
      <c r="Y13" s="339" t="s">
        <v>2751</v>
      </c>
    </row>
    <row r="14" spans="1:25" s="456" customFormat="1" ht="279.75" hidden="1" customHeight="1" x14ac:dyDescent="0.2">
      <c r="A14" s="453">
        <v>4</v>
      </c>
      <c r="B14" s="205" t="s">
        <v>2356</v>
      </c>
      <c r="C14" s="205" t="s">
        <v>2688</v>
      </c>
      <c r="D14" s="454" t="s">
        <v>2752</v>
      </c>
      <c r="E14" s="265" t="s">
        <v>2753</v>
      </c>
      <c r="F14" s="265" t="s">
        <v>2754</v>
      </c>
      <c r="G14" s="265" t="s">
        <v>2755</v>
      </c>
      <c r="H14" s="265" t="s">
        <v>2756</v>
      </c>
      <c r="I14" s="454">
        <v>1</v>
      </c>
      <c r="J14" s="455">
        <v>45482</v>
      </c>
      <c r="K14" s="459">
        <v>45657</v>
      </c>
      <c r="L14" s="448">
        <f t="shared" si="2"/>
        <v>25</v>
      </c>
      <c r="M14" s="445">
        <v>45656</v>
      </c>
      <c r="N14" s="446">
        <f t="shared" si="0"/>
        <v>-0.14285714285714285</v>
      </c>
      <c r="O14" s="105" t="str">
        <f t="shared" ca="1" si="1"/>
        <v>Alerta</v>
      </c>
      <c r="P14" s="114">
        <v>1</v>
      </c>
      <c r="Q14" s="480">
        <f t="shared" si="3"/>
        <v>1</v>
      </c>
      <c r="R14" s="114"/>
      <c r="S14" s="114"/>
      <c r="T14" s="114"/>
      <c r="U14" s="939" t="str">
        <f>IF(M14&lt;=K14,"Cumple","Incumple")</f>
        <v>Cumple</v>
      </c>
      <c r="V14" s="114" t="s">
        <v>2757</v>
      </c>
      <c r="W14" s="114" t="s">
        <v>2758</v>
      </c>
      <c r="X14" s="376"/>
      <c r="Y14" s="339" t="s">
        <v>2759</v>
      </c>
    </row>
    <row r="15" spans="1:25" s="84" customFormat="1" ht="240" hidden="1" customHeight="1" x14ac:dyDescent="0.2">
      <c r="A15" s="275">
        <v>4</v>
      </c>
      <c r="B15" s="262" t="s">
        <v>2356</v>
      </c>
      <c r="C15" s="262" t="s">
        <v>2688</v>
      </c>
      <c r="D15" s="224" t="s">
        <v>2752</v>
      </c>
      <c r="E15" s="225" t="s">
        <v>2753</v>
      </c>
      <c r="F15" s="225" t="s">
        <v>2754</v>
      </c>
      <c r="G15" s="265" t="s">
        <v>2760</v>
      </c>
      <c r="H15" s="225" t="s">
        <v>2761</v>
      </c>
      <c r="I15" s="224">
        <v>1</v>
      </c>
      <c r="J15" s="452">
        <v>45482</v>
      </c>
      <c r="K15" s="449">
        <v>45534</v>
      </c>
      <c r="L15" s="450">
        <f>(K15-J15)/7</f>
        <v>7.4285714285714288</v>
      </c>
      <c r="M15" s="451">
        <v>45545</v>
      </c>
      <c r="N15" s="446">
        <f t="shared" si="0"/>
        <v>1.5714285714285714</v>
      </c>
      <c r="O15" s="105" t="str">
        <f t="shared" ca="1" si="1"/>
        <v>Alerta</v>
      </c>
      <c r="P15" s="93">
        <v>1</v>
      </c>
      <c r="Q15" s="92">
        <f t="shared" si="3"/>
        <v>1</v>
      </c>
      <c r="R15" s="91"/>
      <c r="S15" s="91"/>
      <c r="T15" s="91"/>
      <c r="U15" s="937" t="str">
        <f>IF(M15&lt;=K15,"Cumple","Incumple")</f>
        <v>Incumple</v>
      </c>
      <c r="V15" s="114" t="s">
        <v>2762</v>
      </c>
      <c r="W15" s="114" t="s">
        <v>2763</v>
      </c>
      <c r="X15" s="94"/>
      <c r="Y15" s="339" t="s">
        <v>2764</v>
      </c>
    </row>
    <row r="16" spans="1:25" s="84" customFormat="1" ht="232.5" customHeight="1" x14ac:dyDescent="0.2">
      <c r="A16" s="275">
        <v>5</v>
      </c>
      <c r="B16" s="262" t="s">
        <v>2356</v>
      </c>
      <c r="C16" s="262" t="s">
        <v>2688</v>
      </c>
      <c r="D16" s="224" t="s">
        <v>2752</v>
      </c>
      <c r="E16" s="225" t="s">
        <v>2753</v>
      </c>
      <c r="F16" s="225" t="s">
        <v>2754</v>
      </c>
      <c r="G16" s="265" t="s">
        <v>2765</v>
      </c>
      <c r="H16" s="225" t="s">
        <v>2766</v>
      </c>
      <c r="I16" s="224">
        <v>100</v>
      </c>
      <c r="J16" s="452">
        <v>45482</v>
      </c>
      <c r="K16" s="452">
        <v>45846</v>
      </c>
      <c r="L16" s="450">
        <f t="shared" si="2"/>
        <v>52</v>
      </c>
      <c r="M16" s="445">
        <v>45838</v>
      </c>
      <c r="N16" s="446">
        <f t="shared" si="0"/>
        <v>-1.1428571428571428</v>
      </c>
      <c r="O16" s="105" t="str">
        <f t="shared" ca="1" si="1"/>
        <v>Alerta</v>
      </c>
      <c r="P16" s="91">
        <v>100</v>
      </c>
      <c r="Q16" s="92">
        <f>IF(P16/I16=1,1,+P16/I16)</f>
        <v>1</v>
      </c>
      <c r="R16" s="91"/>
      <c r="S16" s="91"/>
      <c r="T16" s="91"/>
      <c r="U16" s="937" t="str">
        <f>IF(M16&lt;=K16,"Cumple","Incumple")</f>
        <v>Cumple</v>
      </c>
      <c r="V16" s="114" t="s">
        <v>2767</v>
      </c>
      <c r="W16" s="114" t="s">
        <v>2768</v>
      </c>
      <c r="X16" s="94"/>
      <c r="Y16" s="339" t="s">
        <v>2769</v>
      </c>
    </row>
    <row r="17" spans="1:25" s="456" customFormat="1" ht="297" hidden="1" customHeight="1" x14ac:dyDescent="0.2">
      <c r="A17" s="453">
        <v>6</v>
      </c>
      <c r="B17" s="205" t="s">
        <v>2356</v>
      </c>
      <c r="C17" s="205" t="s">
        <v>2688</v>
      </c>
      <c r="D17" s="454" t="s">
        <v>2770</v>
      </c>
      <c r="E17" s="265" t="s">
        <v>2771</v>
      </c>
      <c r="F17" s="265" t="s">
        <v>2772</v>
      </c>
      <c r="G17" s="265" t="s">
        <v>2773</v>
      </c>
      <c r="H17" s="265" t="s">
        <v>2774</v>
      </c>
      <c r="I17" s="454">
        <v>1</v>
      </c>
      <c r="J17" s="455">
        <v>45482</v>
      </c>
      <c r="K17" s="459">
        <v>45657</v>
      </c>
      <c r="L17" s="448">
        <f t="shared" si="2"/>
        <v>25</v>
      </c>
      <c r="M17" s="445">
        <v>45656</v>
      </c>
      <c r="N17" s="446">
        <f t="shared" si="0"/>
        <v>-0.14285714285714285</v>
      </c>
      <c r="O17" s="105" t="str">
        <f t="shared" ca="1" si="1"/>
        <v>Alerta</v>
      </c>
      <c r="P17" s="114">
        <v>1</v>
      </c>
      <c r="Q17" s="480">
        <f t="shared" si="3"/>
        <v>1</v>
      </c>
      <c r="R17" s="114"/>
      <c r="S17" s="114"/>
      <c r="T17" s="114"/>
      <c r="U17" s="939" t="str">
        <f t="shared" si="4"/>
        <v>Cumple</v>
      </c>
      <c r="V17" s="114" t="s">
        <v>2775</v>
      </c>
      <c r="W17" s="114" t="s">
        <v>2776</v>
      </c>
      <c r="X17" s="376"/>
      <c r="Y17" s="339" t="s">
        <v>2777</v>
      </c>
    </row>
    <row r="18" spans="1:25" s="456" customFormat="1" ht="265.5" hidden="1" customHeight="1" x14ac:dyDescent="0.2">
      <c r="A18" s="453">
        <v>6</v>
      </c>
      <c r="B18" s="205" t="s">
        <v>2356</v>
      </c>
      <c r="C18" s="205" t="s">
        <v>2688</v>
      </c>
      <c r="D18" s="454" t="s">
        <v>2778</v>
      </c>
      <c r="E18" s="265" t="s">
        <v>2779</v>
      </c>
      <c r="F18" s="265" t="s">
        <v>2780</v>
      </c>
      <c r="G18" s="265" t="s">
        <v>2781</v>
      </c>
      <c r="H18" s="265" t="s">
        <v>2782</v>
      </c>
      <c r="I18" s="454">
        <v>1</v>
      </c>
      <c r="J18" s="455">
        <v>45482</v>
      </c>
      <c r="K18" s="455">
        <v>45513</v>
      </c>
      <c r="L18" s="448">
        <f t="shared" si="2"/>
        <v>4.4285714285714288</v>
      </c>
      <c r="M18" s="115">
        <v>45656</v>
      </c>
      <c r="N18" s="446">
        <f t="shared" si="0"/>
        <v>20.428571428571427</v>
      </c>
      <c r="O18" s="105" t="str">
        <f ca="1">IF((K18-TODAY())/7&gt;=L18/4,"En tiempo","Alerta")</f>
        <v>Alerta</v>
      </c>
      <c r="P18" s="114">
        <v>1</v>
      </c>
      <c r="Q18" s="480">
        <f t="shared" si="3"/>
        <v>1</v>
      </c>
      <c r="R18" s="114"/>
      <c r="S18" s="114"/>
      <c r="T18" s="114"/>
      <c r="U18" s="939" t="str">
        <f>IF(M18&lt;=K18,"Cumple","Incumple")</f>
        <v>Incumple</v>
      </c>
      <c r="V18" s="114" t="s">
        <v>2783</v>
      </c>
      <c r="W18" s="114" t="s">
        <v>2784</v>
      </c>
      <c r="X18" s="376"/>
      <c r="Y18" s="339" t="s">
        <v>2785</v>
      </c>
    </row>
    <row r="19" spans="1:25" s="456" customFormat="1" ht="216.75" hidden="1" customHeight="1" x14ac:dyDescent="0.2">
      <c r="A19" s="453">
        <v>6</v>
      </c>
      <c r="B19" s="205" t="s">
        <v>2356</v>
      </c>
      <c r="C19" s="205" t="s">
        <v>2688</v>
      </c>
      <c r="D19" s="454" t="s">
        <v>2778</v>
      </c>
      <c r="E19" s="265" t="s">
        <v>2779</v>
      </c>
      <c r="F19" s="265" t="s">
        <v>2780</v>
      </c>
      <c r="G19" s="265" t="s">
        <v>2786</v>
      </c>
      <c r="H19" s="265" t="s">
        <v>2787</v>
      </c>
      <c r="I19" s="454">
        <v>100</v>
      </c>
      <c r="J19" s="455">
        <v>45482</v>
      </c>
      <c r="K19" s="458">
        <v>45846</v>
      </c>
      <c r="L19" s="448">
        <f t="shared" si="2"/>
        <v>52</v>
      </c>
      <c r="M19" s="115">
        <v>45656</v>
      </c>
      <c r="N19" s="446">
        <f t="shared" si="0"/>
        <v>-27.142857142857142</v>
      </c>
      <c r="O19" s="105" t="str">
        <f t="shared" ca="1" si="1"/>
        <v>Alerta</v>
      </c>
      <c r="P19" s="114">
        <v>100</v>
      </c>
      <c r="Q19" s="480">
        <f t="shared" si="3"/>
        <v>1</v>
      </c>
      <c r="R19" s="114"/>
      <c r="S19" s="114"/>
      <c r="T19" s="114"/>
      <c r="U19" s="939" t="str">
        <f>IF(M19&lt;=K19,"Cumple","Incumple")</f>
        <v>Cumple</v>
      </c>
      <c r="V19" s="114" t="s">
        <v>2788</v>
      </c>
      <c r="W19" s="114" t="s">
        <v>2789</v>
      </c>
      <c r="X19" s="376"/>
      <c r="Y19" s="339" t="s">
        <v>2785</v>
      </c>
    </row>
    <row r="20" spans="1:25" s="456" customFormat="1" ht="205.5" hidden="1" customHeight="1" x14ac:dyDescent="0.2">
      <c r="A20" s="453">
        <v>6</v>
      </c>
      <c r="B20" s="205" t="s">
        <v>2356</v>
      </c>
      <c r="C20" s="205" t="s">
        <v>2688</v>
      </c>
      <c r="D20" s="454" t="s">
        <v>2790</v>
      </c>
      <c r="E20" s="265" t="s">
        <v>2791</v>
      </c>
      <c r="F20" s="265" t="s">
        <v>2792</v>
      </c>
      <c r="G20" s="265" t="s">
        <v>2793</v>
      </c>
      <c r="H20" s="265" t="s">
        <v>2794</v>
      </c>
      <c r="I20" s="454">
        <v>100</v>
      </c>
      <c r="J20" s="455">
        <v>45482</v>
      </c>
      <c r="K20" s="459">
        <v>45657</v>
      </c>
      <c r="L20" s="448">
        <f t="shared" si="2"/>
        <v>25</v>
      </c>
      <c r="M20" s="445">
        <v>45656</v>
      </c>
      <c r="N20" s="446">
        <f t="shared" si="0"/>
        <v>-0.14285714285714285</v>
      </c>
      <c r="O20" s="105" t="str">
        <f t="shared" ca="1" si="1"/>
        <v>Alerta</v>
      </c>
      <c r="P20" s="114">
        <v>100</v>
      </c>
      <c r="Q20" s="480">
        <f t="shared" si="3"/>
        <v>1</v>
      </c>
      <c r="R20" s="114"/>
      <c r="S20" s="114"/>
      <c r="T20" s="114"/>
      <c r="U20" s="939" t="str">
        <f t="shared" si="4"/>
        <v>Cumple</v>
      </c>
      <c r="V20" s="114" t="s">
        <v>2795</v>
      </c>
      <c r="W20" s="114" t="s">
        <v>2796</v>
      </c>
      <c r="X20" s="376"/>
      <c r="Y20" s="339" t="s">
        <v>2797</v>
      </c>
    </row>
    <row r="21" spans="1:25" s="456" customFormat="1" ht="161.25" hidden="1" customHeight="1" x14ac:dyDescent="0.2">
      <c r="A21" s="453">
        <v>7</v>
      </c>
      <c r="B21" s="205" t="s">
        <v>2356</v>
      </c>
      <c r="C21" s="205" t="s">
        <v>2688</v>
      </c>
      <c r="D21" s="454" t="s">
        <v>2798</v>
      </c>
      <c r="E21" s="265" t="s">
        <v>2799</v>
      </c>
      <c r="F21" s="265" t="s">
        <v>2800</v>
      </c>
      <c r="G21" s="265" t="s">
        <v>2801</v>
      </c>
      <c r="H21" s="265" t="s">
        <v>2802</v>
      </c>
      <c r="I21" s="454">
        <v>1</v>
      </c>
      <c r="J21" s="455">
        <v>45482</v>
      </c>
      <c r="K21" s="459">
        <v>45657</v>
      </c>
      <c r="L21" s="448">
        <f t="shared" si="2"/>
        <v>25</v>
      </c>
      <c r="M21" s="445">
        <v>45656</v>
      </c>
      <c r="N21" s="446">
        <f t="shared" si="0"/>
        <v>-0.14285714285714285</v>
      </c>
      <c r="O21" s="105" t="str">
        <f t="shared" ca="1" si="1"/>
        <v>Alerta</v>
      </c>
      <c r="P21" s="448">
        <v>1</v>
      </c>
      <c r="Q21" s="480">
        <f t="shared" si="3"/>
        <v>1</v>
      </c>
      <c r="R21" s="114"/>
      <c r="S21" s="114"/>
      <c r="T21" s="114"/>
      <c r="U21" s="939" t="str">
        <f t="shared" si="4"/>
        <v>Cumple</v>
      </c>
      <c r="V21" s="114" t="s">
        <v>2803</v>
      </c>
      <c r="W21" s="114" t="s">
        <v>2804</v>
      </c>
      <c r="X21" s="376"/>
      <c r="Y21" s="339" t="s">
        <v>2805</v>
      </c>
    </row>
    <row r="22" spans="1:25" s="456" customFormat="1" ht="156" hidden="1" customHeight="1" x14ac:dyDescent="0.2">
      <c r="A22" s="453">
        <v>7</v>
      </c>
      <c r="B22" s="205" t="s">
        <v>2356</v>
      </c>
      <c r="C22" s="205" t="s">
        <v>2688</v>
      </c>
      <c r="D22" s="454" t="s">
        <v>2806</v>
      </c>
      <c r="E22" s="265" t="s">
        <v>2807</v>
      </c>
      <c r="F22" s="265" t="s">
        <v>2808</v>
      </c>
      <c r="G22" s="265" t="s">
        <v>2809</v>
      </c>
      <c r="H22" s="265" t="s">
        <v>1663</v>
      </c>
      <c r="I22" s="454">
        <v>1</v>
      </c>
      <c r="J22" s="455">
        <v>45482</v>
      </c>
      <c r="K22" s="459">
        <v>45657</v>
      </c>
      <c r="L22" s="448">
        <f t="shared" si="2"/>
        <v>25</v>
      </c>
      <c r="M22" s="115">
        <v>45656</v>
      </c>
      <c r="N22" s="446">
        <f t="shared" si="0"/>
        <v>-0.14285714285714285</v>
      </c>
      <c r="O22" s="105" t="str">
        <f t="shared" ca="1" si="1"/>
        <v>Alerta</v>
      </c>
      <c r="P22" s="114">
        <v>1</v>
      </c>
      <c r="Q22" s="480">
        <f t="shared" si="3"/>
        <v>1</v>
      </c>
      <c r="R22" s="114"/>
      <c r="S22" s="114"/>
      <c r="T22" s="114"/>
      <c r="U22" s="939" t="str">
        <f t="shared" si="4"/>
        <v>Cumple</v>
      </c>
      <c r="V22" s="114" t="s">
        <v>2810</v>
      </c>
      <c r="W22" s="114" t="s">
        <v>2811</v>
      </c>
      <c r="X22" s="376"/>
      <c r="Y22" s="339" t="s">
        <v>2812</v>
      </c>
    </row>
    <row r="23" spans="1:25" s="456" customFormat="1" ht="121.5" hidden="1" customHeight="1" x14ac:dyDescent="0.2">
      <c r="A23" s="453">
        <v>7</v>
      </c>
      <c r="B23" s="205" t="s">
        <v>2356</v>
      </c>
      <c r="C23" s="205" t="s">
        <v>2688</v>
      </c>
      <c r="D23" s="454" t="s">
        <v>2813</v>
      </c>
      <c r="E23" s="265" t="s">
        <v>2814</v>
      </c>
      <c r="F23" s="265" t="s">
        <v>2815</v>
      </c>
      <c r="G23" s="265" t="s">
        <v>2816</v>
      </c>
      <c r="H23" s="265" t="s">
        <v>2817</v>
      </c>
      <c r="I23" s="454">
        <v>2</v>
      </c>
      <c r="J23" s="455">
        <v>45482</v>
      </c>
      <c r="K23" s="458">
        <v>45846</v>
      </c>
      <c r="L23" s="448">
        <f t="shared" si="2"/>
        <v>52</v>
      </c>
      <c r="M23" s="115">
        <v>45656</v>
      </c>
      <c r="N23" s="446">
        <f>(M23-K23)/7</f>
        <v>-27.142857142857142</v>
      </c>
      <c r="O23" s="105" t="str">
        <f t="shared" ca="1" si="1"/>
        <v>Alerta</v>
      </c>
      <c r="P23" s="114">
        <v>2</v>
      </c>
      <c r="Q23" s="480">
        <f t="shared" si="3"/>
        <v>1</v>
      </c>
      <c r="R23" s="114"/>
      <c r="S23" s="114"/>
      <c r="T23" s="114"/>
      <c r="U23" s="939" t="str">
        <f t="shared" si="4"/>
        <v>Cumple</v>
      </c>
      <c r="V23" s="114" t="s">
        <v>2818</v>
      </c>
      <c r="W23" s="114" t="s">
        <v>2819</v>
      </c>
      <c r="X23" s="376"/>
      <c r="Y23" s="339" t="s">
        <v>2820</v>
      </c>
    </row>
    <row r="24" spans="1:25" s="456" customFormat="1" ht="249" customHeight="1" x14ac:dyDescent="0.2">
      <c r="A24" s="453">
        <v>8</v>
      </c>
      <c r="B24" s="205" t="s">
        <v>2356</v>
      </c>
      <c r="C24" s="205" t="s">
        <v>2688</v>
      </c>
      <c r="D24" s="454" t="s">
        <v>2821</v>
      </c>
      <c r="E24" s="265" t="s">
        <v>2822</v>
      </c>
      <c r="F24" s="551" t="s">
        <v>2823</v>
      </c>
      <c r="G24" s="551" t="s">
        <v>2824</v>
      </c>
      <c r="H24" s="551" t="s">
        <v>2825</v>
      </c>
      <c r="I24" s="552">
        <v>100</v>
      </c>
      <c r="J24" s="455">
        <v>45482</v>
      </c>
      <c r="K24" s="455">
        <v>46010</v>
      </c>
      <c r="L24" s="448">
        <f t="shared" si="2"/>
        <v>75.428571428571431</v>
      </c>
      <c r="M24" s="445">
        <v>46010</v>
      </c>
      <c r="N24" s="446">
        <f t="shared" si="0"/>
        <v>0</v>
      </c>
      <c r="O24" s="105" t="str">
        <f t="shared" ca="1" si="1"/>
        <v>Alerta</v>
      </c>
      <c r="P24" s="1032">
        <v>100</v>
      </c>
      <c r="Q24" s="480">
        <f>IF(P24/I24=1,1,+P24/I24)</f>
        <v>1</v>
      </c>
      <c r="R24" s="940"/>
      <c r="S24" s="940"/>
      <c r="T24" s="940"/>
      <c r="U24" s="939" t="str">
        <f t="shared" si="4"/>
        <v>Cumple</v>
      </c>
      <c r="V24" s="114" t="s">
        <v>3663</v>
      </c>
      <c r="W24" s="114" t="s">
        <v>3664</v>
      </c>
      <c r="X24" s="375"/>
      <c r="Y24" s="339" t="s">
        <v>2826</v>
      </c>
    </row>
    <row r="25" spans="1:25" ht="15" x14ac:dyDescent="0.2">
      <c r="Q25" s="92">
        <f>AVERAGE(Q4:Q24)</f>
        <v>1</v>
      </c>
      <c r="U25" s="101">
        <f>(COUNTIF(U4:U24,"Cumple")*100%)/COUNTA(U4:U24)</f>
        <v>0.8</v>
      </c>
      <c r="W25"/>
    </row>
  </sheetData>
  <autoFilter ref="A1:Y25" xr:uid="{199144E7-2D9B-440E-9EC3-FA62ED2A479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autoFilter>
  <mergeCells count="1">
    <mergeCell ref="A1:Y2"/>
  </mergeCells>
  <conditionalFormatting sqref="O4:O24">
    <cfRule type="containsText" dxfId="44" priority="11" operator="containsText" text="Alerta">
      <formula>NOT(ISERROR(SEARCH("Alerta",O4)))</formula>
    </cfRule>
    <cfRule type="containsText" dxfId="43" priority="12" operator="containsText" text="En tiempo">
      <formula>NOT(ISERROR(SEARCH("En tiempo",O4)))</formula>
    </cfRule>
  </conditionalFormatting>
  <conditionalFormatting sqref="Q1:Q24 Q26:Q1048576">
    <cfRule type="colorScale" priority="19">
      <colorScale>
        <cfvo type="min"/>
        <cfvo type="percentile" val="50"/>
        <cfvo type="max"/>
        <color rgb="FFF8696B"/>
        <color rgb="FFFFEB84"/>
        <color rgb="FF63BE7B"/>
      </colorScale>
    </cfRule>
  </conditionalFormatting>
  <conditionalFormatting sqref="Q3">
    <cfRule type="cellIs" dxfId="42" priority="24" stopIfTrue="1" operator="between">
      <formula>0.9</formula>
      <formula>1</formula>
    </cfRule>
    <cfRule type="cellIs" dxfId="41" priority="25" stopIfTrue="1" operator="between">
      <formula>0.5</formula>
      <formula>0.89</formula>
    </cfRule>
    <cfRule type="cellIs" dxfId="40" priority="26" stopIfTrue="1" operator="between">
      <formula>0.2</formula>
      <formula>0.49</formula>
    </cfRule>
    <cfRule type="cellIs" dxfId="39" priority="27" stopIfTrue="1" operator="between">
      <formula>0</formula>
      <formula>0.19</formula>
    </cfRule>
  </conditionalFormatting>
  <conditionalFormatting sqref="Q4:Q24">
    <cfRule type="cellIs" dxfId="38" priority="20" stopIfTrue="1" operator="between">
      <formula>0.8</formula>
      <formula>1</formula>
    </cfRule>
    <cfRule type="cellIs" dxfId="37" priority="21" stopIfTrue="1" operator="between">
      <formula>0.5</formula>
      <formula>0.79</formula>
    </cfRule>
    <cfRule type="cellIs" dxfId="36" priority="22" stopIfTrue="1" operator="between">
      <formula>0.3</formula>
      <formula>0.49</formula>
    </cfRule>
    <cfRule type="cellIs" dxfId="35" priority="23" stopIfTrue="1" operator="between">
      <formula>0</formula>
      <formula>0.29</formula>
    </cfRule>
  </conditionalFormatting>
  <conditionalFormatting sqref="Q25">
    <cfRule type="cellIs" dxfId="34" priority="1" stopIfTrue="1" operator="between">
      <formula>0.8</formula>
      <formula>1</formula>
    </cfRule>
    <cfRule type="cellIs" dxfId="33" priority="2" stopIfTrue="1" operator="between">
      <formula>0.5</formula>
      <formula>0.79</formula>
    </cfRule>
    <cfRule type="cellIs" dxfId="32" priority="3" stopIfTrue="1" operator="between">
      <formula>0.3</formula>
      <formula>0.49</formula>
    </cfRule>
    <cfRule type="cellIs" dxfId="31" priority="4" stopIfTrue="1" operator="between">
      <formula>0</formula>
      <formula>0.29</formula>
    </cfRule>
  </conditionalFormatting>
  <conditionalFormatting sqref="U4:U24">
    <cfRule type="containsText" dxfId="30" priority="17" operator="containsText" text="Incumple">
      <formula>NOT(ISERROR(SEARCH("Incumple",U4)))</formula>
    </cfRule>
    <cfRule type="containsText" dxfId="29" priority="18" operator="containsText" text="Cumple">
      <formula>NOT(ISERROR(SEARCH("Cumple",U4)))</formula>
    </cfRule>
  </conditionalFormatting>
  <conditionalFormatting sqref="U25">
    <cfRule type="cellIs" dxfId="28" priority="13" operator="lessThan">
      <formula>0.3</formula>
    </cfRule>
    <cfRule type="cellIs" dxfId="27" priority="14" operator="between">
      <formula>0.49</formula>
      <formula>0.2</formula>
    </cfRule>
    <cfRule type="cellIs" dxfId="26" priority="15" operator="between">
      <formula>0.8</formula>
      <formula>0.5</formula>
    </cfRule>
    <cfRule type="cellIs" dxfId="25" priority="16" operator="between">
      <formula>1</formula>
      <formula>"&gt;=0,8"</formula>
    </cfRule>
  </conditionalFormatting>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9066A-CA2B-411E-B22F-212D025C2A24}">
  <sheetPr>
    <tabColor theme="5" tint="-0.249977111117893"/>
  </sheetPr>
  <dimension ref="A1:Z39"/>
  <sheetViews>
    <sheetView topLeftCell="L8" workbookViewId="0">
      <selection activeCell="W9" sqref="W9"/>
    </sheetView>
  </sheetViews>
  <sheetFormatPr baseColWidth="10" defaultColWidth="9.140625" defaultRowHeight="12.75" x14ac:dyDescent="0.2"/>
  <cols>
    <col min="5" max="7" width="30" customWidth="1"/>
    <col min="8" max="8" width="28.7109375" customWidth="1"/>
    <col min="9" max="9" width="18.5703125" customWidth="1"/>
    <col min="11" max="11" width="23.7109375" customWidth="1"/>
    <col min="12" max="12" width="17.85546875" customWidth="1"/>
    <col min="13" max="13" width="15.85546875" customWidth="1"/>
    <col min="14" max="14" width="17.42578125" customWidth="1"/>
    <col min="15" max="15" width="20.140625" customWidth="1"/>
    <col min="16" max="17" width="18" customWidth="1"/>
    <col min="18" max="18" width="14" customWidth="1"/>
    <col min="19" max="19" width="11.7109375" customWidth="1"/>
    <col min="21" max="21" width="15.140625" customWidth="1"/>
    <col min="22" max="22" width="12.140625" customWidth="1"/>
    <col min="23" max="24" width="13.140625" customWidth="1"/>
    <col min="25" max="25" width="83.85546875" customWidth="1"/>
    <col min="26" max="26" width="74.85546875" customWidth="1"/>
  </cols>
  <sheetData>
    <row r="1" spans="1:26" ht="102" customHeight="1" x14ac:dyDescent="0.3">
      <c r="A1" s="2077" t="s">
        <v>0</v>
      </c>
      <c r="B1" s="2078"/>
      <c r="C1" s="2078"/>
      <c r="D1" s="1002"/>
      <c r="E1" s="2063" t="s">
        <v>1</v>
      </c>
      <c r="F1" s="2064"/>
      <c r="G1" s="2064"/>
      <c r="H1" s="2064"/>
      <c r="I1" s="2064"/>
      <c r="J1" s="2064"/>
      <c r="K1" s="2064"/>
      <c r="L1" s="2064"/>
      <c r="M1" s="2064"/>
      <c r="N1" s="2064"/>
      <c r="O1" s="2064"/>
      <c r="P1" s="2065"/>
      <c r="Q1" s="985"/>
      <c r="R1" s="2074" t="s">
        <v>2</v>
      </c>
      <c r="S1" s="2075"/>
      <c r="T1" s="2075"/>
      <c r="U1" s="2075"/>
      <c r="V1" s="2075"/>
      <c r="W1" s="2075"/>
      <c r="X1" s="2075"/>
      <c r="Y1" s="2075"/>
      <c r="Z1" s="2076"/>
    </row>
    <row r="2" spans="1:26" ht="21.75" customHeight="1" x14ac:dyDescent="0.2">
      <c r="A2" s="2097" t="s">
        <v>3</v>
      </c>
      <c r="B2" s="2098"/>
      <c r="C2" s="2099"/>
      <c r="D2" s="976"/>
      <c r="E2" s="2100" t="s">
        <v>4</v>
      </c>
      <c r="F2" s="2100"/>
      <c r="G2" s="2100"/>
      <c r="H2" s="2101"/>
      <c r="I2" s="2100" t="s">
        <v>5</v>
      </c>
      <c r="J2" s="2102"/>
      <c r="K2" s="2100" t="s">
        <v>6</v>
      </c>
      <c r="L2" s="2100"/>
      <c r="M2" s="2100"/>
      <c r="N2" s="2100"/>
      <c r="O2" s="2100"/>
      <c r="P2" s="978" t="s">
        <v>189</v>
      </c>
      <c r="Q2" s="978" t="s">
        <v>189</v>
      </c>
      <c r="R2" s="977" t="s">
        <v>189</v>
      </c>
      <c r="S2" s="978" t="s">
        <v>189</v>
      </c>
      <c r="T2" s="978" t="s">
        <v>189</v>
      </c>
      <c r="U2" s="978" t="s">
        <v>189</v>
      </c>
      <c r="V2" s="978" t="s">
        <v>189</v>
      </c>
      <c r="W2" s="978" t="s">
        <v>189</v>
      </c>
      <c r="X2" s="978" t="s">
        <v>189</v>
      </c>
      <c r="Y2" s="978" t="s">
        <v>189</v>
      </c>
      <c r="Z2" s="979" t="s">
        <v>189</v>
      </c>
    </row>
    <row r="3" spans="1:26" ht="34.5" customHeight="1" x14ac:dyDescent="0.2">
      <c r="A3" s="2089" t="s">
        <v>7</v>
      </c>
      <c r="B3" s="2090"/>
      <c r="C3" s="2091"/>
      <c r="D3" s="972"/>
      <c r="E3" s="2092" t="s">
        <v>2827</v>
      </c>
      <c r="F3" s="2092"/>
      <c r="G3" s="2092"/>
      <c r="H3" s="2093"/>
      <c r="I3" s="2090" t="s">
        <v>9</v>
      </c>
      <c r="J3" s="2091"/>
      <c r="K3" s="2094" t="s">
        <v>2828</v>
      </c>
      <c r="L3" s="2094"/>
      <c r="M3" s="2094"/>
      <c r="N3" s="2094"/>
      <c r="O3" s="2095"/>
      <c r="P3" s="2090" t="s">
        <v>11</v>
      </c>
      <c r="Q3" s="2090"/>
      <c r="R3" s="2096" t="s">
        <v>2829</v>
      </c>
      <c r="S3" s="2094"/>
      <c r="T3" s="2094"/>
      <c r="U3" s="2094"/>
      <c r="V3" s="2094"/>
      <c r="W3" s="2094"/>
      <c r="X3" s="973" t="s">
        <v>189</v>
      </c>
      <c r="Y3" s="974" t="s">
        <v>12</v>
      </c>
      <c r="Z3" s="980" t="s">
        <v>2830</v>
      </c>
    </row>
    <row r="4" spans="1:26" ht="34.5" customHeight="1" x14ac:dyDescent="0.2">
      <c r="A4" s="2079" t="s">
        <v>14</v>
      </c>
      <c r="B4" s="2080"/>
      <c r="C4" s="2081"/>
      <c r="D4" s="975"/>
      <c r="E4" s="2082" t="s">
        <v>2831</v>
      </c>
      <c r="F4" s="2082"/>
      <c r="G4" s="2082"/>
      <c r="H4" s="2083"/>
      <c r="I4" s="2080" t="s">
        <v>16</v>
      </c>
      <c r="J4" s="2081"/>
      <c r="K4" s="2084">
        <v>46213</v>
      </c>
      <c r="L4" s="2085"/>
      <c r="M4" s="2085"/>
      <c r="N4" s="2085"/>
      <c r="O4" s="2086"/>
      <c r="P4" s="2080" t="s">
        <v>17</v>
      </c>
      <c r="Q4" s="2080"/>
      <c r="R4" s="2087" t="s">
        <v>18</v>
      </c>
      <c r="S4" s="2072"/>
      <c r="T4" s="2088"/>
      <c r="U4" s="2070" t="s">
        <v>19</v>
      </c>
      <c r="V4" s="2071"/>
      <c r="W4" s="2072" t="s">
        <v>189</v>
      </c>
      <c r="X4" s="2072"/>
      <c r="Y4" s="2072"/>
      <c r="Z4" s="2073"/>
    </row>
    <row r="5" spans="1:26" ht="20.25" x14ac:dyDescent="0.3">
      <c r="A5" s="2060" t="s">
        <v>21</v>
      </c>
      <c r="B5" s="2061"/>
      <c r="C5" s="2061"/>
      <c r="D5" s="2061"/>
      <c r="E5" s="2061"/>
      <c r="F5" s="2061"/>
      <c r="G5" s="2061"/>
      <c r="H5" s="2061"/>
      <c r="I5" s="2061"/>
      <c r="J5" s="2061"/>
      <c r="K5" s="2061"/>
      <c r="L5" s="2061"/>
      <c r="M5" s="2061"/>
      <c r="N5" s="2061"/>
      <c r="O5" s="2061"/>
      <c r="P5" s="2062"/>
      <c r="Q5" s="2066" t="s">
        <v>22</v>
      </c>
      <c r="R5" s="2067"/>
      <c r="S5" s="2068"/>
      <c r="T5" s="2068"/>
      <c r="U5" s="2068"/>
      <c r="V5" s="2068"/>
      <c r="W5" s="2068"/>
      <c r="X5" s="2068"/>
      <c r="Y5" s="2068"/>
      <c r="Z5" s="2069"/>
    </row>
    <row r="6" spans="1:26" ht="20.25" x14ac:dyDescent="0.3">
      <c r="A6" s="1048"/>
      <c r="B6" s="1049"/>
      <c r="C6" s="1049"/>
      <c r="D6" s="1049"/>
      <c r="E6" s="1049"/>
      <c r="F6" s="1049"/>
      <c r="G6" s="1049"/>
      <c r="H6" s="1049"/>
      <c r="I6" s="1049"/>
      <c r="J6" s="1049"/>
      <c r="K6" s="1049"/>
      <c r="L6" s="1049"/>
      <c r="M6" s="1049"/>
      <c r="N6" s="1049"/>
      <c r="O6" s="1049"/>
      <c r="P6" s="1049"/>
      <c r="Q6" s="1050"/>
      <c r="R6" s="1051"/>
      <c r="S6" s="1050"/>
      <c r="T6" s="1050"/>
      <c r="U6" s="1050"/>
      <c r="V6" s="1050"/>
      <c r="W6" s="1050"/>
      <c r="X6" s="1050"/>
      <c r="Y6" s="1050"/>
      <c r="Z6" s="1052"/>
    </row>
    <row r="7" spans="1:26" ht="94.5" x14ac:dyDescent="0.2">
      <c r="A7" s="987" t="s">
        <v>24</v>
      </c>
      <c r="B7" s="969"/>
      <c r="C7" s="970" t="s">
        <v>25</v>
      </c>
      <c r="D7" s="970" t="s">
        <v>2832</v>
      </c>
      <c r="E7" s="970" t="s">
        <v>26</v>
      </c>
      <c r="F7" s="970" t="s">
        <v>27</v>
      </c>
      <c r="G7" s="970" t="s">
        <v>28</v>
      </c>
      <c r="H7" s="970" t="s">
        <v>29</v>
      </c>
      <c r="I7" s="970" t="s">
        <v>30</v>
      </c>
      <c r="J7" s="970" t="s">
        <v>31</v>
      </c>
      <c r="K7" s="970" t="s">
        <v>32</v>
      </c>
      <c r="L7" s="970" t="s">
        <v>33</v>
      </c>
      <c r="M7" s="970" t="s">
        <v>34</v>
      </c>
      <c r="N7" s="970" t="s">
        <v>36</v>
      </c>
      <c r="O7" s="970" t="s">
        <v>37</v>
      </c>
      <c r="P7" s="988" t="s">
        <v>38</v>
      </c>
      <c r="Q7" s="986" t="s">
        <v>39</v>
      </c>
      <c r="R7" s="981" t="s">
        <v>40</v>
      </c>
      <c r="S7" s="971" t="s">
        <v>41</v>
      </c>
      <c r="T7" s="971" t="s">
        <v>42</v>
      </c>
      <c r="U7" s="971" t="s">
        <v>43</v>
      </c>
      <c r="V7" s="971" t="s">
        <v>44</v>
      </c>
      <c r="W7" s="971" t="s">
        <v>45</v>
      </c>
      <c r="X7" s="971" t="s">
        <v>46</v>
      </c>
      <c r="Y7" s="971" t="s">
        <v>47</v>
      </c>
      <c r="Z7" s="982" t="s">
        <v>48</v>
      </c>
    </row>
    <row r="8" spans="1:26" ht="393.75" x14ac:dyDescent="0.2">
      <c r="A8" s="996" t="s">
        <v>1962</v>
      </c>
      <c r="B8" s="997"/>
      <c r="C8" s="1003" t="s">
        <v>2041</v>
      </c>
      <c r="D8" s="1006">
        <v>1</v>
      </c>
      <c r="E8" s="950" t="s">
        <v>2833</v>
      </c>
      <c r="F8" s="950" t="s">
        <v>2834</v>
      </c>
      <c r="G8" s="951" t="s">
        <v>2835</v>
      </c>
      <c r="H8" s="951" t="s">
        <v>2836</v>
      </c>
      <c r="I8" s="951" t="s">
        <v>2837</v>
      </c>
      <c r="J8" s="952">
        <v>1</v>
      </c>
      <c r="K8" s="950" t="s">
        <v>2838</v>
      </c>
      <c r="L8" s="953" t="s">
        <v>62</v>
      </c>
      <c r="M8" s="953" t="s">
        <v>471</v>
      </c>
      <c r="N8" s="954">
        <v>45849</v>
      </c>
      <c r="O8" s="954">
        <v>46053</v>
      </c>
      <c r="P8" s="1054">
        <f>(O8-N8)/7</f>
        <v>29.142857142857142</v>
      </c>
      <c r="Q8" s="1431">
        <v>46013</v>
      </c>
      <c r="R8" s="1436">
        <v>46013</v>
      </c>
      <c r="S8" s="1034">
        <f>(R8-N8)/7-P8</f>
        <v>-5.7142857142857153</v>
      </c>
      <c r="T8" s="955" t="str">
        <f ca="1">IF((O8-TODAY())/7&gt;=0,"En tiempo","Alerta")</f>
        <v>Alerta</v>
      </c>
      <c r="U8" s="953">
        <v>1</v>
      </c>
      <c r="V8" s="480">
        <f>IF(U8/J8=1,1,+U8/J8)</f>
        <v>1</v>
      </c>
      <c r="W8" s="956" t="str">
        <f>IF(S8&gt;P8,0%,IF(S8&lt;=0,"100%",1-(S8/P8)))</f>
        <v>100%</v>
      </c>
      <c r="X8" s="957" t="str">
        <f>IF(R8&lt;=O8,"Cumple","Incumple")</f>
        <v>Cumple</v>
      </c>
      <c r="Y8" s="953" t="s">
        <v>2839</v>
      </c>
      <c r="Z8" s="1440" t="s">
        <v>2840</v>
      </c>
    </row>
    <row r="9" spans="1:26" ht="299.25" x14ac:dyDescent="0.2">
      <c r="A9" s="998" t="s">
        <v>1962</v>
      </c>
      <c r="B9" s="999"/>
      <c r="C9" s="1004" t="s">
        <v>2041</v>
      </c>
      <c r="D9" s="1007">
        <v>1</v>
      </c>
      <c r="E9" s="958" t="s">
        <v>2833</v>
      </c>
      <c r="F9" s="958" t="s">
        <v>2841</v>
      </c>
      <c r="G9" s="958" t="s">
        <v>2835</v>
      </c>
      <c r="H9" s="958" t="s">
        <v>2842</v>
      </c>
      <c r="I9" s="958" t="s">
        <v>2843</v>
      </c>
      <c r="J9" s="959">
        <v>3</v>
      </c>
      <c r="K9" s="960" t="s">
        <v>2838</v>
      </c>
      <c r="L9" s="961" t="s">
        <v>62</v>
      </c>
      <c r="M9" s="961" t="s">
        <v>471</v>
      </c>
      <c r="N9" s="962">
        <v>45849</v>
      </c>
      <c r="O9" s="962">
        <v>46053</v>
      </c>
      <c r="P9" s="1054">
        <f>(O9-N9)/7</f>
        <v>29.142857142857142</v>
      </c>
      <c r="Q9" s="1431">
        <v>46014</v>
      </c>
      <c r="R9" s="983"/>
      <c r="S9" s="1034">
        <f t="shared" ref="S9:S36" si="0">(R9-N9)/7-P9</f>
        <v>-6579</v>
      </c>
      <c r="T9" s="955" t="str">
        <f ca="1">IF((O9-TODAY())/7&gt;=0,"En tiempo","Alerta")</f>
        <v>Alerta</v>
      </c>
      <c r="U9" s="961">
        <v>2.0099999999999998</v>
      </c>
      <c r="V9" s="480">
        <f>IF(U9/J9=1,1,+U9/J9)</f>
        <v>0.66999999999999993</v>
      </c>
      <c r="W9" s="956" t="str">
        <f t="shared" ref="W9:W35" si="1">IF(S9&gt;P9,0%,IF(S9&lt;=0,"100%",1-(S9/P9)))</f>
        <v>100%</v>
      </c>
      <c r="X9" s="957" t="str">
        <f t="shared" ref="X9:X36" si="2">IF(R9&lt;=O9,"Cumple","Incumple")</f>
        <v>Cumple</v>
      </c>
      <c r="Y9" s="961" t="s">
        <v>2844</v>
      </c>
      <c r="Z9" s="1434" t="s">
        <v>2845</v>
      </c>
    </row>
    <row r="10" spans="1:26" ht="315" x14ac:dyDescent="0.2">
      <c r="A10" s="998" t="s">
        <v>1962</v>
      </c>
      <c r="B10" s="999"/>
      <c r="C10" s="1004" t="s">
        <v>2041</v>
      </c>
      <c r="D10" s="1007">
        <v>2</v>
      </c>
      <c r="E10" s="960" t="s">
        <v>2846</v>
      </c>
      <c r="F10" s="960" t="s">
        <v>2847</v>
      </c>
      <c r="G10" s="958" t="s">
        <v>2848</v>
      </c>
      <c r="H10" s="958" t="s">
        <v>2849</v>
      </c>
      <c r="I10" s="958" t="s">
        <v>2850</v>
      </c>
      <c r="J10" s="963">
        <v>1</v>
      </c>
      <c r="K10" s="960" t="s">
        <v>2851</v>
      </c>
      <c r="L10" s="961" t="s">
        <v>62</v>
      </c>
      <c r="M10" s="961" t="s">
        <v>471</v>
      </c>
      <c r="N10" s="962">
        <v>45849</v>
      </c>
      <c r="O10" s="964">
        <v>45880</v>
      </c>
      <c r="P10" s="1054">
        <f t="shared" ref="P10:P36" si="3">(O10-N10)/7</f>
        <v>4.4285714285714288</v>
      </c>
      <c r="Q10" s="1433">
        <v>45937</v>
      </c>
      <c r="R10" s="1437">
        <f>Q10</f>
        <v>45937</v>
      </c>
      <c r="S10" s="1034">
        <f>(R10-N10)/7-P10</f>
        <v>8.1428571428571423</v>
      </c>
      <c r="T10" s="955" t="str">
        <f ca="1">IF((O10-TODAY())/7&gt;=0,"En tiempo","Alerta")</f>
        <v>Alerta</v>
      </c>
      <c r="U10" s="961">
        <v>1</v>
      </c>
      <c r="V10" s="480">
        <f>IF(U10/J10=1,1,+U10/J10)</f>
        <v>1</v>
      </c>
      <c r="W10" s="956">
        <f t="shared" si="1"/>
        <v>0</v>
      </c>
      <c r="X10" s="957" t="str">
        <f>IF(R10&lt;=O10,"Cumple","Incumple")</f>
        <v>Incumple</v>
      </c>
      <c r="Y10" s="961" t="s">
        <v>2852</v>
      </c>
      <c r="Z10" s="1434" t="s">
        <v>2853</v>
      </c>
    </row>
    <row r="11" spans="1:26" ht="315" x14ac:dyDescent="0.2">
      <c r="A11" s="998" t="s">
        <v>1962</v>
      </c>
      <c r="B11" s="999"/>
      <c r="C11" s="1004" t="s">
        <v>2041</v>
      </c>
      <c r="D11" s="1007">
        <v>2</v>
      </c>
      <c r="E11" s="960" t="s">
        <v>2846</v>
      </c>
      <c r="F11" s="960" t="s">
        <v>2847</v>
      </c>
      <c r="G11" s="958" t="s">
        <v>2848</v>
      </c>
      <c r="H11" s="958" t="s">
        <v>2854</v>
      </c>
      <c r="I11" s="958" t="s">
        <v>2855</v>
      </c>
      <c r="J11" s="963">
        <v>1</v>
      </c>
      <c r="K11" s="960" t="s">
        <v>2851</v>
      </c>
      <c r="L11" s="961" t="s">
        <v>62</v>
      </c>
      <c r="M11" s="961" t="s">
        <v>471</v>
      </c>
      <c r="N11" s="962">
        <v>45849</v>
      </c>
      <c r="O11" s="964">
        <v>45961</v>
      </c>
      <c r="P11" s="1054">
        <f t="shared" si="3"/>
        <v>16</v>
      </c>
      <c r="Q11" s="1431">
        <v>45961</v>
      </c>
      <c r="R11" s="1431">
        <v>45961</v>
      </c>
      <c r="S11" s="1044">
        <f t="shared" si="0"/>
        <v>0</v>
      </c>
      <c r="T11" s="955" t="str">
        <f ca="1">IF((O11-TODAY())/7&gt;=0,"En tiempo","Alerta")</f>
        <v>Alerta</v>
      </c>
      <c r="U11" s="961">
        <v>1</v>
      </c>
      <c r="V11" s="480">
        <f t="shared" ref="V11:V36" si="4">IF(U11/J11=1,1,+U11/J11)</f>
        <v>1</v>
      </c>
      <c r="W11" s="956" t="str">
        <f t="shared" si="1"/>
        <v>100%</v>
      </c>
      <c r="X11" s="957" t="str">
        <f t="shared" si="2"/>
        <v>Cumple</v>
      </c>
      <c r="Y11" s="961" t="s">
        <v>3665</v>
      </c>
      <c r="Z11" s="1434" t="s">
        <v>2856</v>
      </c>
    </row>
    <row r="12" spans="1:26" ht="150" x14ac:dyDescent="0.2">
      <c r="A12" s="998" t="s">
        <v>1962</v>
      </c>
      <c r="B12" s="999"/>
      <c r="C12" s="1004" t="s">
        <v>2041</v>
      </c>
      <c r="D12" s="1007">
        <v>2</v>
      </c>
      <c r="E12" s="960" t="s">
        <v>2846</v>
      </c>
      <c r="F12" s="960" t="s">
        <v>2847</v>
      </c>
      <c r="G12" s="958" t="s">
        <v>2848</v>
      </c>
      <c r="H12" s="958" t="s">
        <v>2857</v>
      </c>
      <c r="I12" s="958" t="s">
        <v>2858</v>
      </c>
      <c r="J12" s="963">
        <v>100</v>
      </c>
      <c r="K12" s="960" t="s">
        <v>2851</v>
      </c>
      <c r="L12" s="961" t="s">
        <v>62</v>
      </c>
      <c r="M12" s="961" t="s">
        <v>471</v>
      </c>
      <c r="N12" s="962">
        <v>45849</v>
      </c>
      <c r="O12" s="964">
        <v>45991</v>
      </c>
      <c r="P12" s="1054">
        <f t="shared" si="3"/>
        <v>20.285714285714285</v>
      </c>
      <c r="Q12" s="1438">
        <v>45991</v>
      </c>
      <c r="R12" s="1439">
        <v>45991</v>
      </c>
      <c r="S12" s="1034">
        <f t="shared" si="0"/>
        <v>0</v>
      </c>
      <c r="T12" s="955" t="str">
        <f ca="1">IF((O12-TODAY())/7&gt;=0,"En tiempo","Alerta")</f>
        <v>Alerta</v>
      </c>
      <c r="U12" s="961">
        <v>100</v>
      </c>
      <c r="V12" s="480">
        <f t="shared" si="4"/>
        <v>1</v>
      </c>
      <c r="W12" s="956" t="str">
        <f t="shared" si="1"/>
        <v>100%</v>
      </c>
      <c r="X12" s="957" t="str">
        <f t="shared" si="2"/>
        <v>Cumple</v>
      </c>
      <c r="Y12" s="961" t="s">
        <v>2859</v>
      </c>
      <c r="Z12" s="1434" t="s">
        <v>2860</v>
      </c>
    </row>
    <row r="13" spans="1:26" ht="330.75" x14ac:dyDescent="0.2">
      <c r="A13" s="998" t="s">
        <v>1962</v>
      </c>
      <c r="B13" s="999"/>
      <c r="C13" s="1004" t="s">
        <v>2041</v>
      </c>
      <c r="D13" s="1007">
        <v>2</v>
      </c>
      <c r="E13" s="960" t="s">
        <v>2846</v>
      </c>
      <c r="F13" s="960" t="s">
        <v>2847</v>
      </c>
      <c r="G13" s="958" t="s">
        <v>2848</v>
      </c>
      <c r="H13" s="958" t="s">
        <v>2861</v>
      </c>
      <c r="I13" s="958" t="s">
        <v>2862</v>
      </c>
      <c r="J13" s="963">
        <v>100</v>
      </c>
      <c r="K13" s="960" t="s">
        <v>2851</v>
      </c>
      <c r="L13" s="961" t="s">
        <v>62</v>
      </c>
      <c r="M13" s="961" t="s">
        <v>471</v>
      </c>
      <c r="N13" s="962">
        <v>45849</v>
      </c>
      <c r="O13" s="962">
        <v>46213</v>
      </c>
      <c r="P13" s="1054">
        <f t="shared" si="3"/>
        <v>52</v>
      </c>
      <c r="Q13" s="1431">
        <v>46010</v>
      </c>
      <c r="R13" s="1431">
        <v>46010</v>
      </c>
      <c r="S13" s="1044">
        <f t="shared" si="0"/>
        <v>-29</v>
      </c>
      <c r="T13" s="955" t="str">
        <f t="shared" ref="T13:T36" ca="1" si="5">IF((O13-TODAY())/7&gt;=0,"En tiempo","Alerta")</f>
        <v>En tiempo</v>
      </c>
      <c r="U13" s="961">
        <v>50</v>
      </c>
      <c r="V13" s="480">
        <f t="shared" si="4"/>
        <v>0.5</v>
      </c>
      <c r="W13" s="956" t="str">
        <f>IF(S13&gt;P13,0%,IF(S13&lt;=0,"100%",1-(S13/P13)))</f>
        <v>100%</v>
      </c>
      <c r="X13" s="957" t="str">
        <f>IF(R13&lt;=O13,"Cumple","Incumple")</f>
        <v>Cumple</v>
      </c>
      <c r="Y13" s="961" t="s">
        <v>2863</v>
      </c>
      <c r="Z13" s="1434" t="s">
        <v>2864</v>
      </c>
    </row>
    <row r="14" spans="1:26" ht="315" x14ac:dyDescent="0.2">
      <c r="A14" s="998" t="s">
        <v>1962</v>
      </c>
      <c r="B14" s="999"/>
      <c r="C14" s="1004" t="s">
        <v>2041</v>
      </c>
      <c r="D14" s="1007">
        <v>3</v>
      </c>
      <c r="E14" s="960" t="s">
        <v>2865</v>
      </c>
      <c r="F14" s="960" t="s">
        <v>2866</v>
      </c>
      <c r="G14" s="958" t="s">
        <v>2867</v>
      </c>
      <c r="H14" s="958" t="s">
        <v>2868</v>
      </c>
      <c r="I14" s="958" t="s">
        <v>2850</v>
      </c>
      <c r="J14" s="963">
        <v>1</v>
      </c>
      <c r="K14" s="960" t="s">
        <v>2851</v>
      </c>
      <c r="L14" s="961" t="s">
        <v>62</v>
      </c>
      <c r="M14" s="961" t="s">
        <v>471</v>
      </c>
      <c r="N14" s="962">
        <v>45849</v>
      </c>
      <c r="O14" s="964">
        <v>45880</v>
      </c>
      <c r="P14" s="1054">
        <f t="shared" si="3"/>
        <v>4.4285714285714288</v>
      </c>
      <c r="Q14" s="1431">
        <v>45937</v>
      </c>
      <c r="R14" s="1042">
        <f>Q14</f>
        <v>45937</v>
      </c>
      <c r="S14" s="1034">
        <f t="shared" si="0"/>
        <v>8.1428571428571423</v>
      </c>
      <c r="T14" s="955" t="str">
        <f t="shared" ca="1" si="5"/>
        <v>Alerta</v>
      </c>
      <c r="U14" s="961">
        <v>1</v>
      </c>
      <c r="V14" s="480">
        <f t="shared" si="4"/>
        <v>1</v>
      </c>
      <c r="W14" s="956">
        <f t="shared" si="1"/>
        <v>0</v>
      </c>
      <c r="X14" s="957" t="str">
        <f t="shared" si="2"/>
        <v>Incumple</v>
      </c>
      <c r="Y14" s="961" t="s">
        <v>2852</v>
      </c>
      <c r="Z14" s="1434" t="s">
        <v>2853</v>
      </c>
    </row>
    <row r="15" spans="1:26" ht="315" x14ac:dyDescent="0.2">
      <c r="A15" s="998" t="s">
        <v>1962</v>
      </c>
      <c r="B15" s="999"/>
      <c r="C15" s="1004" t="s">
        <v>2041</v>
      </c>
      <c r="D15" s="1007">
        <v>3</v>
      </c>
      <c r="E15" s="960" t="s">
        <v>2865</v>
      </c>
      <c r="F15" s="960" t="s">
        <v>2866</v>
      </c>
      <c r="G15" s="958" t="s">
        <v>2867</v>
      </c>
      <c r="H15" s="958" t="s">
        <v>2869</v>
      </c>
      <c r="I15" s="958" t="s">
        <v>2855</v>
      </c>
      <c r="J15" s="963">
        <v>1</v>
      </c>
      <c r="K15" s="960" t="s">
        <v>2851</v>
      </c>
      <c r="L15" s="961" t="s">
        <v>62</v>
      </c>
      <c r="M15" s="961" t="s">
        <v>471</v>
      </c>
      <c r="N15" s="962">
        <v>45849</v>
      </c>
      <c r="O15" s="964">
        <v>45961</v>
      </c>
      <c r="P15" s="1054">
        <f t="shared" si="3"/>
        <v>16</v>
      </c>
      <c r="Q15" s="1433">
        <v>45961</v>
      </c>
      <c r="R15" s="1433">
        <v>45961</v>
      </c>
      <c r="S15" s="1034">
        <f t="shared" si="0"/>
        <v>0</v>
      </c>
      <c r="T15" s="955" t="str">
        <f t="shared" ca="1" si="5"/>
        <v>Alerta</v>
      </c>
      <c r="U15" s="961">
        <v>1</v>
      </c>
      <c r="V15" s="480">
        <f t="shared" si="4"/>
        <v>1</v>
      </c>
      <c r="W15" s="956" t="str">
        <f t="shared" si="1"/>
        <v>100%</v>
      </c>
      <c r="X15" s="957" t="str">
        <f t="shared" si="2"/>
        <v>Cumple</v>
      </c>
      <c r="Y15" s="961" t="s">
        <v>3665</v>
      </c>
      <c r="Z15" s="1434" t="s">
        <v>2856</v>
      </c>
    </row>
    <row r="16" spans="1:26" ht="120" x14ac:dyDescent="0.2">
      <c r="A16" s="998" t="s">
        <v>1962</v>
      </c>
      <c r="B16" s="999"/>
      <c r="C16" s="1004" t="s">
        <v>2041</v>
      </c>
      <c r="D16" s="1007">
        <v>3</v>
      </c>
      <c r="E16" s="960" t="s">
        <v>2870</v>
      </c>
      <c r="F16" s="960" t="s">
        <v>2866</v>
      </c>
      <c r="G16" s="958" t="s">
        <v>2867</v>
      </c>
      <c r="H16" s="958" t="s">
        <v>2857</v>
      </c>
      <c r="I16" s="958" t="s">
        <v>2858</v>
      </c>
      <c r="J16" s="963">
        <v>100</v>
      </c>
      <c r="K16" s="960" t="s">
        <v>2851</v>
      </c>
      <c r="L16" s="961" t="s">
        <v>62</v>
      </c>
      <c r="M16" s="961" t="s">
        <v>471</v>
      </c>
      <c r="N16" s="962">
        <v>45849</v>
      </c>
      <c r="O16" s="964">
        <v>45991</v>
      </c>
      <c r="P16" s="1054">
        <f t="shared" si="3"/>
        <v>20.285714285714285</v>
      </c>
      <c r="Q16" s="1433">
        <v>45991</v>
      </c>
      <c r="R16" s="1433">
        <v>45991</v>
      </c>
      <c r="S16" s="1044">
        <f t="shared" si="0"/>
        <v>0</v>
      </c>
      <c r="T16" s="955" t="str">
        <f t="shared" ca="1" si="5"/>
        <v>Alerta</v>
      </c>
      <c r="U16" s="961">
        <v>100</v>
      </c>
      <c r="V16" s="480">
        <f t="shared" si="4"/>
        <v>1</v>
      </c>
      <c r="W16" s="956" t="str">
        <f t="shared" si="1"/>
        <v>100%</v>
      </c>
      <c r="X16" s="957" t="str">
        <f t="shared" si="2"/>
        <v>Cumple</v>
      </c>
      <c r="Y16" s="961" t="s">
        <v>2859</v>
      </c>
      <c r="Z16" s="1434" t="s">
        <v>2871</v>
      </c>
    </row>
    <row r="17" spans="1:26" ht="330.75" x14ac:dyDescent="0.2">
      <c r="A17" s="998" t="s">
        <v>1962</v>
      </c>
      <c r="B17" s="999"/>
      <c r="C17" s="1004" t="s">
        <v>2041</v>
      </c>
      <c r="D17" s="1007">
        <v>3</v>
      </c>
      <c r="E17" s="960" t="s">
        <v>2870</v>
      </c>
      <c r="F17" s="960" t="s">
        <v>2866</v>
      </c>
      <c r="G17" s="958" t="s">
        <v>2867</v>
      </c>
      <c r="H17" s="958" t="s">
        <v>2861</v>
      </c>
      <c r="I17" s="958" t="s">
        <v>2862</v>
      </c>
      <c r="J17" s="963">
        <v>100</v>
      </c>
      <c r="K17" s="960" t="s">
        <v>2851</v>
      </c>
      <c r="L17" s="961" t="s">
        <v>62</v>
      </c>
      <c r="M17" s="961" t="s">
        <v>471</v>
      </c>
      <c r="N17" s="962">
        <v>45849</v>
      </c>
      <c r="O17" s="962">
        <v>46213</v>
      </c>
      <c r="P17" s="1054">
        <f t="shared" si="3"/>
        <v>52</v>
      </c>
      <c r="Q17" s="1431">
        <v>46010</v>
      </c>
      <c r="R17" s="1431">
        <v>46010</v>
      </c>
      <c r="S17" s="1044">
        <f t="shared" si="0"/>
        <v>-29</v>
      </c>
      <c r="T17" s="955" t="str">
        <f t="shared" ca="1" si="5"/>
        <v>En tiempo</v>
      </c>
      <c r="U17" s="961">
        <v>50</v>
      </c>
      <c r="V17" s="480">
        <f t="shared" si="4"/>
        <v>0.5</v>
      </c>
      <c r="W17" s="956" t="str">
        <f t="shared" si="1"/>
        <v>100%</v>
      </c>
      <c r="X17" s="957" t="str">
        <f t="shared" si="2"/>
        <v>Cumple</v>
      </c>
      <c r="Y17" s="961" t="s">
        <v>2863</v>
      </c>
      <c r="Z17" s="1434" t="s">
        <v>2864</v>
      </c>
    </row>
    <row r="18" spans="1:26" ht="409.5" x14ac:dyDescent="0.2">
      <c r="A18" s="998" t="s">
        <v>1962</v>
      </c>
      <c r="B18" s="999"/>
      <c r="C18" s="1004" t="s">
        <v>2041</v>
      </c>
      <c r="D18" s="1007">
        <v>4</v>
      </c>
      <c r="E18" s="960" t="s">
        <v>2872</v>
      </c>
      <c r="F18" s="1037" t="s">
        <v>2873</v>
      </c>
      <c r="G18" s="958" t="s">
        <v>2874</v>
      </c>
      <c r="H18" s="1036" t="s">
        <v>2875</v>
      </c>
      <c r="I18" s="1037" t="s">
        <v>2876</v>
      </c>
      <c r="J18" s="963">
        <v>1</v>
      </c>
      <c r="K18" s="960" t="s">
        <v>2877</v>
      </c>
      <c r="L18" s="961" t="s">
        <v>62</v>
      </c>
      <c r="M18" s="961" t="s">
        <v>471</v>
      </c>
      <c r="N18" s="964">
        <v>45839</v>
      </c>
      <c r="O18" s="964">
        <v>45961</v>
      </c>
      <c r="P18" s="1054">
        <f t="shared" si="3"/>
        <v>17.428571428571427</v>
      </c>
      <c r="Q18" s="1432">
        <v>45961</v>
      </c>
      <c r="R18" s="1432">
        <v>45961</v>
      </c>
      <c r="S18" s="1044">
        <f t="shared" si="0"/>
        <v>0</v>
      </c>
      <c r="T18" s="955" t="str">
        <f t="shared" ca="1" si="5"/>
        <v>Alerta</v>
      </c>
      <c r="U18" s="961">
        <v>1</v>
      </c>
      <c r="V18" s="480">
        <f t="shared" si="4"/>
        <v>1</v>
      </c>
      <c r="W18" s="956" t="str">
        <f t="shared" si="1"/>
        <v>100%</v>
      </c>
      <c r="X18" s="957" t="str">
        <f t="shared" si="2"/>
        <v>Cumple</v>
      </c>
      <c r="Y18" s="961" t="s">
        <v>2878</v>
      </c>
      <c r="Z18" s="1434" t="s">
        <v>2879</v>
      </c>
    </row>
    <row r="19" spans="1:26" ht="409.5" x14ac:dyDescent="0.2">
      <c r="A19" s="998" t="s">
        <v>1962</v>
      </c>
      <c r="B19" s="999"/>
      <c r="C19" s="1004" t="s">
        <v>2041</v>
      </c>
      <c r="D19" s="1007">
        <v>4</v>
      </c>
      <c r="E19" s="960" t="s">
        <v>2872</v>
      </c>
      <c r="F19" s="1037" t="s">
        <v>2873</v>
      </c>
      <c r="G19" s="1036" t="s">
        <v>2874</v>
      </c>
      <c r="H19" s="1036" t="s">
        <v>2880</v>
      </c>
      <c r="I19" s="1037" t="s">
        <v>2881</v>
      </c>
      <c r="J19" s="1043">
        <v>1</v>
      </c>
      <c r="K19" s="960" t="s">
        <v>2877</v>
      </c>
      <c r="L19" s="961" t="s">
        <v>62</v>
      </c>
      <c r="M19" s="961" t="s">
        <v>471</v>
      </c>
      <c r="N19" s="964">
        <v>45961</v>
      </c>
      <c r="O19" s="964">
        <v>46111</v>
      </c>
      <c r="P19" s="1054">
        <f t="shared" si="3"/>
        <v>21.428571428571427</v>
      </c>
      <c r="Q19" s="1438">
        <v>45961</v>
      </c>
      <c r="R19" s="1438">
        <v>45961</v>
      </c>
      <c r="S19" s="1044">
        <f t="shared" si="0"/>
        <v>-21.428571428571427</v>
      </c>
      <c r="T19" s="955" t="str">
        <f t="shared" ca="1" si="5"/>
        <v>En tiempo</v>
      </c>
      <c r="U19" s="961">
        <v>1</v>
      </c>
      <c r="V19" s="480">
        <f t="shared" si="4"/>
        <v>1</v>
      </c>
      <c r="W19" s="956" t="str">
        <f t="shared" si="1"/>
        <v>100%</v>
      </c>
      <c r="X19" s="957" t="str">
        <f t="shared" si="2"/>
        <v>Cumple</v>
      </c>
      <c r="Y19" s="961" t="s">
        <v>2878</v>
      </c>
      <c r="Z19" s="1434" t="s">
        <v>2879</v>
      </c>
    </row>
    <row r="20" spans="1:26" ht="409.5" x14ac:dyDescent="0.2">
      <c r="A20" s="998" t="s">
        <v>1962</v>
      </c>
      <c r="B20" s="999"/>
      <c r="C20" s="1004" t="s">
        <v>2041</v>
      </c>
      <c r="D20" s="1007">
        <v>4</v>
      </c>
      <c r="E20" s="960" t="s">
        <v>2872</v>
      </c>
      <c r="F20" s="960" t="s">
        <v>2873</v>
      </c>
      <c r="G20" s="958" t="s">
        <v>2882</v>
      </c>
      <c r="H20" s="1036" t="s">
        <v>2883</v>
      </c>
      <c r="I20" s="1038" t="s">
        <v>2884</v>
      </c>
      <c r="J20" s="963">
        <v>1</v>
      </c>
      <c r="K20" s="960" t="s">
        <v>2877</v>
      </c>
      <c r="L20" s="961" t="s">
        <v>62</v>
      </c>
      <c r="M20" s="961" t="s">
        <v>471</v>
      </c>
      <c r="N20" s="964">
        <v>45849</v>
      </c>
      <c r="O20" s="964">
        <v>45961</v>
      </c>
      <c r="P20" s="1054">
        <f t="shared" si="3"/>
        <v>16</v>
      </c>
      <c r="Q20" s="1431">
        <v>45961</v>
      </c>
      <c r="R20" s="1431">
        <v>45961</v>
      </c>
      <c r="S20" s="1044">
        <f t="shared" si="0"/>
        <v>0</v>
      </c>
      <c r="T20" s="955" t="str">
        <f t="shared" ca="1" si="5"/>
        <v>Alerta</v>
      </c>
      <c r="U20" s="961">
        <v>1</v>
      </c>
      <c r="V20" s="480">
        <f t="shared" si="4"/>
        <v>1</v>
      </c>
      <c r="W20" s="956" t="str">
        <f t="shared" si="1"/>
        <v>100%</v>
      </c>
      <c r="X20" s="957" t="str">
        <f t="shared" si="2"/>
        <v>Cumple</v>
      </c>
      <c r="Y20" s="961" t="s">
        <v>2878</v>
      </c>
      <c r="Z20" s="1434" t="s">
        <v>2879</v>
      </c>
    </row>
    <row r="21" spans="1:26" ht="195" x14ac:dyDescent="0.2">
      <c r="A21" s="998" t="s">
        <v>1962</v>
      </c>
      <c r="B21" s="999"/>
      <c r="C21" s="1004" t="s">
        <v>2041</v>
      </c>
      <c r="D21" s="1007">
        <v>5</v>
      </c>
      <c r="E21" s="960" t="s">
        <v>2885</v>
      </c>
      <c r="F21" s="960" t="s">
        <v>2886</v>
      </c>
      <c r="G21" s="958" t="s">
        <v>2887</v>
      </c>
      <c r="H21" s="958" t="s">
        <v>2888</v>
      </c>
      <c r="I21" s="958" t="s">
        <v>2889</v>
      </c>
      <c r="J21" s="963">
        <v>6</v>
      </c>
      <c r="K21" s="960" t="s">
        <v>2890</v>
      </c>
      <c r="L21" s="961" t="s">
        <v>62</v>
      </c>
      <c r="M21" s="961" t="s">
        <v>471</v>
      </c>
      <c r="N21" s="964">
        <v>45849</v>
      </c>
      <c r="O21" s="962">
        <v>46203</v>
      </c>
      <c r="P21" s="1054">
        <f t="shared" si="3"/>
        <v>50.571428571428569</v>
      </c>
      <c r="Q21" s="1432">
        <v>46022</v>
      </c>
      <c r="R21" s="961"/>
      <c r="S21" s="1034">
        <f t="shared" si="0"/>
        <v>-6600.4285714285716</v>
      </c>
      <c r="T21" s="955" t="str">
        <f t="shared" ca="1" si="5"/>
        <v>En tiempo</v>
      </c>
      <c r="U21" s="961">
        <v>4</v>
      </c>
      <c r="V21" s="480">
        <f t="shared" si="4"/>
        <v>0.66666666666666663</v>
      </c>
      <c r="W21" s="956" t="str">
        <f t="shared" si="1"/>
        <v>100%</v>
      </c>
      <c r="X21" s="957" t="str">
        <f t="shared" si="2"/>
        <v>Cumple</v>
      </c>
      <c r="Y21" s="961" t="s">
        <v>2891</v>
      </c>
      <c r="Z21" s="1434" t="s">
        <v>2892</v>
      </c>
    </row>
    <row r="22" spans="1:26" ht="409.5" x14ac:dyDescent="0.2">
      <c r="A22" s="998" t="s">
        <v>1962</v>
      </c>
      <c r="B22" s="999"/>
      <c r="C22" s="1004" t="s">
        <v>2041</v>
      </c>
      <c r="D22" s="1007">
        <v>6</v>
      </c>
      <c r="E22" s="960" t="s">
        <v>2893</v>
      </c>
      <c r="F22" s="960" t="s">
        <v>2894</v>
      </c>
      <c r="G22" s="960" t="s">
        <v>2895</v>
      </c>
      <c r="H22" s="960" t="s">
        <v>2896</v>
      </c>
      <c r="I22" s="960" t="s">
        <v>2897</v>
      </c>
      <c r="J22" s="963">
        <v>100</v>
      </c>
      <c r="K22" s="960" t="s">
        <v>2898</v>
      </c>
      <c r="L22" s="961" t="s">
        <v>62</v>
      </c>
      <c r="M22" s="961" t="s">
        <v>471</v>
      </c>
      <c r="N22" s="964">
        <v>45849</v>
      </c>
      <c r="O22" s="962">
        <v>46213</v>
      </c>
      <c r="P22" s="1054">
        <f t="shared" si="3"/>
        <v>52</v>
      </c>
      <c r="Q22" s="1040" t="s">
        <v>189</v>
      </c>
      <c r="R22" s="983"/>
      <c r="S22" s="1034">
        <f t="shared" si="0"/>
        <v>-6601.8571428571431</v>
      </c>
      <c r="T22" s="955" t="str">
        <f t="shared" ca="1" si="5"/>
        <v>En tiempo</v>
      </c>
      <c r="U22" s="961">
        <v>60</v>
      </c>
      <c r="V22" s="480">
        <f t="shared" si="4"/>
        <v>0.6</v>
      </c>
      <c r="W22" s="956" t="str">
        <f t="shared" si="1"/>
        <v>100%</v>
      </c>
      <c r="X22" s="957" t="str">
        <f t="shared" si="2"/>
        <v>Cumple</v>
      </c>
      <c r="Y22" s="961" t="s">
        <v>2899</v>
      </c>
      <c r="Z22" s="1434" t="s">
        <v>2900</v>
      </c>
    </row>
    <row r="23" spans="1:26" ht="409.5" x14ac:dyDescent="0.2">
      <c r="A23" s="998" t="s">
        <v>1962</v>
      </c>
      <c r="B23" s="999"/>
      <c r="C23" s="1004" t="s">
        <v>2041</v>
      </c>
      <c r="D23" s="1007">
        <v>7</v>
      </c>
      <c r="E23" s="960" t="s">
        <v>2901</v>
      </c>
      <c r="F23" s="958" t="s">
        <v>2902</v>
      </c>
      <c r="G23" s="958" t="s">
        <v>2903</v>
      </c>
      <c r="H23" s="958" t="s">
        <v>2904</v>
      </c>
      <c r="I23" s="960" t="s">
        <v>2905</v>
      </c>
      <c r="J23" s="958">
        <v>100</v>
      </c>
      <c r="K23" s="965" t="s">
        <v>2906</v>
      </c>
      <c r="L23" s="961" t="s">
        <v>62</v>
      </c>
      <c r="M23" s="961" t="s">
        <v>471</v>
      </c>
      <c r="N23" s="964">
        <v>45849</v>
      </c>
      <c r="O23" s="962">
        <v>46203</v>
      </c>
      <c r="P23" s="1054">
        <f t="shared" si="3"/>
        <v>50.571428571428569</v>
      </c>
      <c r="Q23" s="1433">
        <v>46022</v>
      </c>
      <c r="R23" s="961"/>
      <c r="S23" s="1034">
        <f t="shared" si="0"/>
        <v>-6600.4285714285716</v>
      </c>
      <c r="T23" s="955" t="str">
        <f t="shared" ca="1" si="5"/>
        <v>En tiempo</v>
      </c>
      <c r="U23" s="961">
        <v>30</v>
      </c>
      <c r="V23" s="480">
        <f t="shared" si="4"/>
        <v>0.3</v>
      </c>
      <c r="W23" s="956" t="str">
        <f t="shared" si="1"/>
        <v>100%</v>
      </c>
      <c r="X23" s="957" t="str">
        <f t="shared" si="2"/>
        <v>Cumple</v>
      </c>
      <c r="Y23" s="961" t="s">
        <v>2907</v>
      </c>
      <c r="Z23" s="1434" t="s">
        <v>2908</v>
      </c>
    </row>
    <row r="24" spans="1:26" ht="409.5" x14ac:dyDescent="0.2">
      <c r="A24" s="998" t="s">
        <v>1962</v>
      </c>
      <c r="B24" s="999"/>
      <c r="C24" s="1004" t="s">
        <v>2041</v>
      </c>
      <c r="D24" s="1007">
        <v>8</v>
      </c>
      <c r="E24" s="960" t="s">
        <v>2909</v>
      </c>
      <c r="F24" s="958" t="s">
        <v>2910</v>
      </c>
      <c r="G24" s="958" t="s">
        <v>2911</v>
      </c>
      <c r="H24" s="966" t="s">
        <v>2912</v>
      </c>
      <c r="I24" s="958" t="s">
        <v>2913</v>
      </c>
      <c r="J24" s="959">
        <v>100</v>
      </c>
      <c r="K24" s="965" t="s">
        <v>2914</v>
      </c>
      <c r="L24" s="961" t="s">
        <v>62</v>
      </c>
      <c r="M24" s="961" t="s">
        <v>471</v>
      </c>
      <c r="N24" s="964">
        <v>45849</v>
      </c>
      <c r="O24" s="962">
        <v>46213</v>
      </c>
      <c r="P24" s="1054">
        <f t="shared" si="3"/>
        <v>52</v>
      </c>
      <c r="Q24" s="1431">
        <v>46022</v>
      </c>
      <c r="R24" s="961"/>
      <c r="S24" s="1034">
        <f t="shared" si="0"/>
        <v>-6601.8571428571431</v>
      </c>
      <c r="T24" s="955" t="str">
        <f t="shared" ca="1" si="5"/>
        <v>En tiempo</v>
      </c>
      <c r="U24" s="961">
        <v>50</v>
      </c>
      <c r="V24" s="480">
        <f t="shared" si="4"/>
        <v>0.5</v>
      </c>
      <c r="W24" s="956" t="str">
        <f t="shared" si="1"/>
        <v>100%</v>
      </c>
      <c r="X24" s="957" t="str">
        <f t="shared" si="2"/>
        <v>Cumple</v>
      </c>
      <c r="Y24" s="961" t="s">
        <v>2915</v>
      </c>
      <c r="Z24" s="1434" t="s">
        <v>2916</v>
      </c>
    </row>
    <row r="25" spans="1:26" ht="409.5" x14ac:dyDescent="0.2">
      <c r="A25" s="998" t="s">
        <v>1962</v>
      </c>
      <c r="B25" s="999"/>
      <c r="C25" s="1004" t="s">
        <v>2041</v>
      </c>
      <c r="D25" s="1007">
        <v>9</v>
      </c>
      <c r="E25" s="960" t="s">
        <v>2917</v>
      </c>
      <c r="F25" s="960" t="s">
        <v>2918</v>
      </c>
      <c r="G25" s="960" t="s">
        <v>2919</v>
      </c>
      <c r="H25" s="958" t="s">
        <v>2920</v>
      </c>
      <c r="I25" s="958" t="s">
        <v>2921</v>
      </c>
      <c r="J25" s="963">
        <v>100</v>
      </c>
      <c r="K25" s="960" t="s">
        <v>2914</v>
      </c>
      <c r="L25" s="961" t="s">
        <v>62</v>
      </c>
      <c r="M25" s="961" t="s">
        <v>471</v>
      </c>
      <c r="N25" s="964">
        <v>45849</v>
      </c>
      <c r="O25" s="964">
        <v>46213</v>
      </c>
      <c r="P25" s="1054">
        <f t="shared" si="3"/>
        <v>52</v>
      </c>
      <c r="Q25" s="1041">
        <v>46022</v>
      </c>
      <c r="R25" s="1041">
        <v>46022</v>
      </c>
      <c r="S25" s="1034">
        <f t="shared" si="0"/>
        <v>-27.285714285714285</v>
      </c>
      <c r="T25" s="955" t="str">
        <f t="shared" ca="1" si="5"/>
        <v>En tiempo</v>
      </c>
      <c r="U25" s="961">
        <v>100</v>
      </c>
      <c r="V25" s="480">
        <f t="shared" si="4"/>
        <v>1</v>
      </c>
      <c r="W25" s="956" t="str">
        <f t="shared" si="1"/>
        <v>100%</v>
      </c>
      <c r="X25" s="957" t="str">
        <f t="shared" si="2"/>
        <v>Cumple</v>
      </c>
      <c r="Y25" s="961" t="s">
        <v>2922</v>
      </c>
      <c r="Z25" s="1434" t="s">
        <v>2923</v>
      </c>
    </row>
    <row r="26" spans="1:26" ht="189" x14ac:dyDescent="0.2">
      <c r="A26" s="998" t="s">
        <v>1962</v>
      </c>
      <c r="B26" s="999"/>
      <c r="C26" s="1004" t="s">
        <v>2041</v>
      </c>
      <c r="D26" s="1007">
        <v>10</v>
      </c>
      <c r="E26" s="1035" t="s">
        <v>2924</v>
      </c>
      <c r="F26" s="960" t="s">
        <v>2925</v>
      </c>
      <c r="G26" s="960" t="s">
        <v>2926</v>
      </c>
      <c r="H26" s="958" t="s">
        <v>2927</v>
      </c>
      <c r="I26" s="958" t="s">
        <v>2928</v>
      </c>
      <c r="J26" s="963">
        <v>1</v>
      </c>
      <c r="K26" s="965" t="s">
        <v>2929</v>
      </c>
      <c r="L26" s="961" t="s">
        <v>62</v>
      </c>
      <c r="M26" s="961" t="s">
        <v>471</v>
      </c>
      <c r="N26" s="964">
        <v>45849</v>
      </c>
      <c r="O26" s="1039">
        <v>46010</v>
      </c>
      <c r="P26" s="1054">
        <f t="shared" si="3"/>
        <v>23</v>
      </c>
      <c r="Q26" s="962">
        <v>46010</v>
      </c>
      <c r="R26" s="962">
        <v>46010</v>
      </c>
      <c r="S26" s="1034">
        <f t="shared" si="0"/>
        <v>0</v>
      </c>
      <c r="T26" s="955" t="str">
        <f t="shared" ca="1" si="5"/>
        <v>Alerta</v>
      </c>
      <c r="U26" s="961">
        <v>1</v>
      </c>
      <c r="V26" s="480">
        <f t="shared" si="4"/>
        <v>1</v>
      </c>
      <c r="W26" s="956" t="str">
        <f t="shared" si="1"/>
        <v>100%</v>
      </c>
      <c r="X26" s="957" t="str">
        <f>IF(R26&lt;=O26,"Cumple","Incumple")</f>
        <v>Cumple</v>
      </c>
      <c r="Y26" s="961" t="s">
        <v>2930</v>
      </c>
      <c r="Z26" s="1434" t="s">
        <v>2931</v>
      </c>
    </row>
    <row r="27" spans="1:26" ht="330.75" x14ac:dyDescent="0.2">
      <c r="A27" s="998" t="s">
        <v>1962</v>
      </c>
      <c r="B27" s="999"/>
      <c r="C27" s="1004" t="s">
        <v>2041</v>
      </c>
      <c r="D27" s="1007">
        <v>10</v>
      </c>
      <c r="E27" s="1035" t="s">
        <v>2924</v>
      </c>
      <c r="F27" s="960" t="s">
        <v>2925</v>
      </c>
      <c r="G27" s="958" t="s">
        <v>2926</v>
      </c>
      <c r="H27" s="958" t="s">
        <v>2932</v>
      </c>
      <c r="I27" s="958" t="s">
        <v>197</v>
      </c>
      <c r="J27" s="960">
        <v>2</v>
      </c>
      <c r="K27" s="965" t="s">
        <v>2929</v>
      </c>
      <c r="L27" s="961" t="s">
        <v>62</v>
      </c>
      <c r="M27" s="961" t="s">
        <v>471</v>
      </c>
      <c r="N27" s="964">
        <v>45849</v>
      </c>
      <c r="O27" s="962">
        <v>46213</v>
      </c>
      <c r="P27" s="1054">
        <f t="shared" si="3"/>
        <v>52</v>
      </c>
      <c r="Q27" s="1041">
        <v>46010</v>
      </c>
      <c r="R27" s="1042">
        <v>46213</v>
      </c>
      <c r="S27" s="1034">
        <f t="shared" si="0"/>
        <v>0</v>
      </c>
      <c r="T27" s="955" t="str">
        <f t="shared" ca="1" si="5"/>
        <v>En tiempo</v>
      </c>
      <c r="U27" s="961">
        <v>1</v>
      </c>
      <c r="V27" s="480">
        <f t="shared" si="4"/>
        <v>0.5</v>
      </c>
      <c r="W27" s="956" t="str">
        <f t="shared" si="1"/>
        <v>100%</v>
      </c>
      <c r="X27" s="957" t="str">
        <f t="shared" si="2"/>
        <v>Cumple</v>
      </c>
      <c r="Y27" s="961" t="s">
        <v>2933</v>
      </c>
      <c r="Z27" s="1434" t="s">
        <v>2934</v>
      </c>
    </row>
    <row r="28" spans="1:26" ht="195" x14ac:dyDescent="0.2">
      <c r="A28" s="998" t="s">
        <v>1962</v>
      </c>
      <c r="B28" s="999"/>
      <c r="C28" s="1004" t="s">
        <v>2041</v>
      </c>
      <c r="D28" s="1007">
        <v>11</v>
      </c>
      <c r="E28" s="1035" t="s">
        <v>2935</v>
      </c>
      <c r="F28" s="960" t="s">
        <v>2936</v>
      </c>
      <c r="G28" s="958" t="s">
        <v>2926</v>
      </c>
      <c r="H28" s="958" t="s">
        <v>2927</v>
      </c>
      <c r="I28" s="958" t="s">
        <v>2928</v>
      </c>
      <c r="J28" s="963">
        <v>1</v>
      </c>
      <c r="K28" s="965" t="s">
        <v>2929</v>
      </c>
      <c r="L28" s="961" t="s">
        <v>62</v>
      </c>
      <c r="M28" s="961" t="s">
        <v>471</v>
      </c>
      <c r="N28" s="964">
        <v>45849</v>
      </c>
      <c r="O28" s="964">
        <v>46010</v>
      </c>
      <c r="P28" s="1054">
        <f t="shared" si="3"/>
        <v>23</v>
      </c>
      <c r="Q28" s="1041">
        <v>46010</v>
      </c>
      <c r="R28" s="1042">
        <v>46010</v>
      </c>
      <c r="S28" s="1034">
        <f t="shared" si="0"/>
        <v>0</v>
      </c>
      <c r="T28" s="955" t="str">
        <f t="shared" ca="1" si="5"/>
        <v>Alerta</v>
      </c>
      <c r="U28" s="961">
        <v>1</v>
      </c>
      <c r="V28" s="480">
        <f t="shared" si="4"/>
        <v>1</v>
      </c>
      <c r="W28" s="956" t="str">
        <f t="shared" si="1"/>
        <v>100%</v>
      </c>
      <c r="X28" s="957" t="str">
        <f t="shared" si="2"/>
        <v>Cumple</v>
      </c>
      <c r="Y28" s="961" t="s">
        <v>2937</v>
      </c>
      <c r="Z28" s="1434" t="s">
        <v>2931</v>
      </c>
    </row>
    <row r="29" spans="1:26" ht="330.75" x14ac:dyDescent="0.2">
      <c r="A29" s="998" t="s">
        <v>1962</v>
      </c>
      <c r="B29" s="999"/>
      <c r="C29" s="1004" t="s">
        <v>2041</v>
      </c>
      <c r="D29" s="1007">
        <v>11</v>
      </c>
      <c r="E29" s="1035" t="s">
        <v>2935</v>
      </c>
      <c r="F29" s="960" t="s">
        <v>2936</v>
      </c>
      <c r="G29" s="958" t="s">
        <v>2926</v>
      </c>
      <c r="H29" s="958" t="s">
        <v>2932</v>
      </c>
      <c r="I29" s="958" t="s">
        <v>197</v>
      </c>
      <c r="J29" s="960">
        <v>2</v>
      </c>
      <c r="K29" s="965" t="s">
        <v>2929</v>
      </c>
      <c r="L29" s="961" t="s">
        <v>62</v>
      </c>
      <c r="M29" s="961" t="s">
        <v>471</v>
      </c>
      <c r="N29" s="964">
        <v>45849</v>
      </c>
      <c r="O29" s="962">
        <v>46213</v>
      </c>
      <c r="P29" s="1054">
        <f t="shared" si="3"/>
        <v>52</v>
      </c>
      <c r="Q29" s="1041">
        <v>46010</v>
      </c>
      <c r="R29" s="1042">
        <v>46010</v>
      </c>
      <c r="S29" s="1034">
        <f t="shared" si="0"/>
        <v>-29</v>
      </c>
      <c r="T29" s="955" t="str">
        <f t="shared" ca="1" si="5"/>
        <v>En tiempo</v>
      </c>
      <c r="U29" s="961">
        <v>1</v>
      </c>
      <c r="V29" s="480">
        <f t="shared" si="4"/>
        <v>0.5</v>
      </c>
      <c r="W29" s="956" t="str">
        <f t="shared" si="1"/>
        <v>100%</v>
      </c>
      <c r="X29" s="957" t="str">
        <f t="shared" si="2"/>
        <v>Cumple</v>
      </c>
      <c r="Y29" s="1435" t="s">
        <v>2938</v>
      </c>
      <c r="Z29" s="1434" t="s">
        <v>2934</v>
      </c>
    </row>
    <row r="30" spans="1:26" ht="189" x14ac:dyDescent="0.2">
      <c r="A30" s="998" t="s">
        <v>1962</v>
      </c>
      <c r="B30" s="999"/>
      <c r="C30" s="1004" t="s">
        <v>2041</v>
      </c>
      <c r="D30" s="1007">
        <v>12</v>
      </c>
      <c r="E30" s="1035" t="s">
        <v>2939</v>
      </c>
      <c r="F30" s="960" t="s">
        <v>2936</v>
      </c>
      <c r="G30" s="958" t="s">
        <v>2926</v>
      </c>
      <c r="H30" s="958" t="s">
        <v>2927</v>
      </c>
      <c r="I30" s="958" t="s">
        <v>2928</v>
      </c>
      <c r="J30" s="963">
        <v>1</v>
      </c>
      <c r="K30" s="965" t="s">
        <v>2929</v>
      </c>
      <c r="L30" s="961" t="s">
        <v>62</v>
      </c>
      <c r="M30" s="961" t="s">
        <v>471</v>
      </c>
      <c r="N30" s="964">
        <v>45849</v>
      </c>
      <c r="O30" s="964">
        <v>46010</v>
      </c>
      <c r="P30" s="1054">
        <f t="shared" si="3"/>
        <v>23</v>
      </c>
      <c r="Q30" s="1041">
        <v>46010</v>
      </c>
      <c r="R30" s="1042">
        <v>46010</v>
      </c>
      <c r="S30" s="1034">
        <f t="shared" si="0"/>
        <v>0</v>
      </c>
      <c r="T30" s="955" t="str">
        <f t="shared" ca="1" si="5"/>
        <v>Alerta</v>
      </c>
      <c r="U30" s="961">
        <v>1</v>
      </c>
      <c r="V30" s="480">
        <f t="shared" si="4"/>
        <v>1</v>
      </c>
      <c r="W30" s="956" t="str">
        <f t="shared" si="1"/>
        <v>100%</v>
      </c>
      <c r="X30" s="957" t="str">
        <f t="shared" si="2"/>
        <v>Cumple</v>
      </c>
      <c r="Y30" s="961" t="s">
        <v>2940</v>
      </c>
      <c r="Z30" s="1434" t="s">
        <v>2931</v>
      </c>
    </row>
    <row r="31" spans="1:26" ht="330.75" x14ac:dyDescent="0.2">
      <c r="A31" s="998" t="s">
        <v>1962</v>
      </c>
      <c r="B31" s="999"/>
      <c r="C31" s="1004" t="s">
        <v>2041</v>
      </c>
      <c r="D31" s="1007">
        <v>12</v>
      </c>
      <c r="E31" s="1035" t="s">
        <v>2939</v>
      </c>
      <c r="F31" s="960" t="s">
        <v>2936</v>
      </c>
      <c r="G31" s="958" t="s">
        <v>2926</v>
      </c>
      <c r="H31" s="958" t="s">
        <v>2932</v>
      </c>
      <c r="I31" s="958" t="s">
        <v>197</v>
      </c>
      <c r="J31" s="960">
        <v>2</v>
      </c>
      <c r="K31" s="965" t="s">
        <v>2929</v>
      </c>
      <c r="L31" s="961" t="s">
        <v>62</v>
      </c>
      <c r="M31" s="961" t="s">
        <v>471</v>
      </c>
      <c r="N31" s="964">
        <v>45849</v>
      </c>
      <c r="O31" s="962">
        <v>46213</v>
      </c>
      <c r="P31" s="1054">
        <f t="shared" si="3"/>
        <v>52</v>
      </c>
      <c r="Q31" s="1041">
        <v>46010</v>
      </c>
      <c r="R31" s="1042">
        <v>46010</v>
      </c>
      <c r="S31" s="1034">
        <f t="shared" si="0"/>
        <v>-29</v>
      </c>
      <c r="T31" s="955" t="str">
        <f t="shared" ca="1" si="5"/>
        <v>En tiempo</v>
      </c>
      <c r="U31" s="961">
        <v>1</v>
      </c>
      <c r="V31" s="480">
        <f t="shared" si="4"/>
        <v>0.5</v>
      </c>
      <c r="W31" s="956" t="str">
        <f t="shared" si="1"/>
        <v>100%</v>
      </c>
      <c r="X31" s="957" t="str">
        <f t="shared" si="2"/>
        <v>Cumple</v>
      </c>
      <c r="Y31" s="961" t="s">
        <v>2941</v>
      </c>
      <c r="Z31" s="1434" t="s">
        <v>2934</v>
      </c>
    </row>
    <row r="32" spans="1:26" ht="267.75" x14ac:dyDescent="0.2">
      <c r="A32" s="998" t="s">
        <v>1962</v>
      </c>
      <c r="B32" s="999"/>
      <c r="C32" s="1004" t="s">
        <v>2041</v>
      </c>
      <c r="D32" s="1007">
        <v>13</v>
      </c>
      <c r="E32" s="960" t="s">
        <v>2942</v>
      </c>
      <c r="F32" s="960" t="s">
        <v>2943</v>
      </c>
      <c r="G32" s="960" t="s">
        <v>2944</v>
      </c>
      <c r="H32" s="960" t="s">
        <v>2945</v>
      </c>
      <c r="I32" s="960" t="s">
        <v>2946</v>
      </c>
      <c r="J32" s="963">
        <v>1</v>
      </c>
      <c r="K32" s="965" t="s">
        <v>2947</v>
      </c>
      <c r="L32" s="961" t="s">
        <v>62</v>
      </c>
      <c r="M32" s="961" t="s">
        <v>471</v>
      </c>
      <c r="N32" s="964">
        <v>45849</v>
      </c>
      <c r="O32" s="964">
        <v>46213</v>
      </c>
      <c r="P32" s="1054">
        <f t="shared" si="3"/>
        <v>52</v>
      </c>
      <c r="Q32" s="1041">
        <v>45849</v>
      </c>
      <c r="R32" s="1042">
        <v>46010</v>
      </c>
      <c r="S32" s="1034">
        <f t="shared" si="0"/>
        <v>-29</v>
      </c>
      <c r="T32" s="955" t="str">
        <f t="shared" ca="1" si="5"/>
        <v>En tiempo</v>
      </c>
      <c r="U32" s="961">
        <v>1</v>
      </c>
      <c r="V32" s="480">
        <f t="shared" si="4"/>
        <v>1</v>
      </c>
      <c r="W32" s="956" t="str">
        <f t="shared" si="1"/>
        <v>100%</v>
      </c>
      <c r="X32" s="957" t="str">
        <f t="shared" si="2"/>
        <v>Cumple</v>
      </c>
      <c r="Y32" s="961" t="s">
        <v>2948</v>
      </c>
      <c r="Z32" s="1434" t="s">
        <v>2949</v>
      </c>
    </row>
    <row r="33" spans="1:26" ht="195" x14ac:dyDescent="0.2">
      <c r="A33" s="998" t="s">
        <v>1962</v>
      </c>
      <c r="B33" s="999"/>
      <c r="C33" s="1004" t="s">
        <v>2041</v>
      </c>
      <c r="D33" s="1007">
        <v>14</v>
      </c>
      <c r="E33" s="960" t="s">
        <v>2950</v>
      </c>
      <c r="F33" s="965" t="s">
        <v>2951</v>
      </c>
      <c r="G33" s="958" t="s">
        <v>2952</v>
      </c>
      <c r="H33" s="960" t="s">
        <v>2953</v>
      </c>
      <c r="I33" s="960" t="s">
        <v>2954</v>
      </c>
      <c r="J33" s="963">
        <v>1</v>
      </c>
      <c r="K33" s="960" t="s">
        <v>2955</v>
      </c>
      <c r="L33" s="961" t="s">
        <v>62</v>
      </c>
      <c r="M33" s="961" t="s">
        <v>471</v>
      </c>
      <c r="N33" s="964">
        <v>45849</v>
      </c>
      <c r="O33" s="964">
        <v>46213</v>
      </c>
      <c r="P33" s="1054">
        <f t="shared" si="3"/>
        <v>52</v>
      </c>
      <c r="Q33" s="1041">
        <v>46010</v>
      </c>
      <c r="R33" s="1041">
        <v>46010</v>
      </c>
      <c r="S33" s="1034">
        <f>(R33-N33)/7-P33</f>
        <v>-29</v>
      </c>
      <c r="T33" s="955" t="str">
        <f t="shared" ca="1" si="5"/>
        <v>En tiempo</v>
      </c>
      <c r="U33" s="961">
        <v>1</v>
      </c>
      <c r="V33" s="480">
        <f t="shared" si="4"/>
        <v>1</v>
      </c>
      <c r="W33" s="956" t="str">
        <f t="shared" si="1"/>
        <v>100%</v>
      </c>
      <c r="X33" s="957" t="str">
        <f t="shared" si="2"/>
        <v>Cumple</v>
      </c>
      <c r="Y33" s="961" t="s">
        <v>2956</v>
      </c>
      <c r="Z33" s="1434" t="s">
        <v>2957</v>
      </c>
    </row>
    <row r="34" spans="1:26" ht="330.75" x14ac:dyDescent="0.2">
      <c r="A34" s="998" t="s">
        <v>1962</v>
      </c>
      <c r="B34" s="999"/>
      <c r="C34" s="1004" t="s">
        <v>2041</v>
      </c>
      <c r="D34" s="1007">
        <v>14</v>
      </c>
      <c r="E34" s="960" t="s">
        <v>2950</v>
      </c>
      <c r="F34" s="965" t="s">
        <v>2951</v>
      </c>
      <c r="G34" s="958" t="s">
        <v>2958</v>
      </c>
      <c r="H34" s="960" t="s">
        <v>2932</v>
      </c>
      <c r="I34" s="960" t="s">
        <v>197</v>
      </c>
      <c r="J34" s="963">
        <v>2</v>
      </c>
      <c r="K34" s="965" t="s">
        <v>2959</v>
      </c>
      <c r="L34" s="961" t="s">
        <v>62</v>
      </c>
      <c r="M34" s="961" t="s">
        <v>471</v>
      </c>
      <c r="N34" s="964">
        <v>45849</v>
      </c>
      <c r="O34" s="962">
        <v>46213</v>
      </c>
      <c r="P34" s="1054">
        <f>(O34-N34)/7</f>
        <v>52</v>
      </c>
      <c r="Q34" s="1041">
        <v>46010</v>
      </c>
      <c r="R34" s="1042">
        <v>46010</v>
      </c>
      <c r="S34" s="1034">
        <f t="shared" si="0"/>
        <v>-29</v>
      </c>
      <c r="T34" s="955" t="str">
        <f t="shared" ca="1" si="5"/>
        <v>En tiempo</v>
      </c>
      <c r="U34" s="961">
        <v>1</v>
      </c>
      <c r="V34" s="480">
        <f t="shared" si="4"/>
        <v>0.5</v>
      </c>
      <c r="W34" s="956" t="str">
        <f t="shared" si="1"/>
        <v>100%</v>
      </c>
      <c r="X34" s="957" t="str">
        <f t="shared" si="2"/>
        <v>Cumple</v>
      </c>
      <c r="Y34" s="961" t="s">
        <v>2960</v>
      </c>
      <c r="Z34" s="1434" t="s">
        <v>2961</v>
      </c>
    </row>
    <row r="35" spans="1:26" ht="236.25" x14ac:dyDescent="0.2">
      <c r="A35" s="998" t="s">
        <v>1962</v>
      </c>
      <c r="B35" s="999"/>
      <c r="C35" s="1004" t="s">
        <v>2041</v>
      </c>
      <c r="D35" s="1008">
        <v>14</v>
      </c>
      <c r="E35" s="965" t="s">
        <v>2950</v>
      </c>
      <c r="F35" s="965" t="s">
        <v>2951</v>
      </c>
      <c r="G35" s="966" t="s">
        <v>2958</v>
      </c>
      <c r="H35" s="966" t="s">
        <v>2962</v>
      </c>
      <c r="I35" s="965" t="s">
        <v>2963</v>
      </c>
      <c r="J35" s="967">
        <v>1</v>
      </c>
      <c r="K35" s="965" t="s">
        <v>2959</v>
      </c>
      <c r="L35" s="961" t="s">
        <v>62</v>
      </c>
      <c r="M35" s="961" t="s">
        <v>471</v>
      </c>
      <c r="N35" s="968">
        <v>45849</v>
      </c>
      <c r="O35" s="968">
        <v>46010</v>
      </c>
      <c r="P35" s="1054">
        <f t="shared" si="3"/>
        <v>23</v>
      </c>
      <c r="Q35" s="1041">
        <v>46010</v>
      </c>
      <c r="R35" s="1042">
        <v>46010</v>
      </c>
      <c r="S35" s="1034">
        <f t="shared" si="0"/>
        <v>0</v>
      </c>
      <c r="T35" s="955" t="str">
        <f t="shared" ca="1" si="5"/>
        <v>Alerta</v>
      </c>
      <c r="U35" s="961">
        <v>1</v>
      </c>
      <c r="V35" s="480">
        <f t="shared" si="4"/>
        <v>1</v>
      </c>
      <c r="W35" s="956" t="str">
        <f t="shared" si="1"/>
        <v>100%</v>
      </c>
      <c r="X35" s="957" t="str">
        <f t="shared" si="2"/>
        <v>Cumple</v>
      </c>
      <c r="Y35" s="961" t="s">
        <v>2964</v>
      </c>
      <c r="Z35" s="1434" t="s">
        <v>2965</v>
      </c>
    </row>
    <row r="36" spans="1:26" ht="409.5" x14ac:dyDescent="0.2">
      <c r="A36" s="1000" t="s">
        <v>1962</v>
      </c>
      <c r="B36" s="1001"/>
      <c r="C36" s="1005" t="s">
        <v>2041</v>
      </c>
      <c r="D36" s="1009">
        <v>15</v>
      </c>
      <c r="E36" s="989" t="s">
        <v>2966</v>
      </c>
      <c r="F36" s="990" t="s">
        <v>2967</v>
      </c>
      <c r="G36" s="991" t="s">
        <v>2968</v>
      </c>
      <c r="H36" s="991" t="s">
        <v>2969</v>
      </c>
      <c r="I36" s="989" t="s">
        <v>2970</v>
      </c>
      <c r="J36" s="992">
        <v>100</v>
      </c>
      <c r="K36" s="990" t="s">
        <v>2971</v>
      </c>
      <c r="L36" s="984" t="s">
        <v>62</v>
      </c>
      <c r="M36" s="984" t="s">
        <v>471</v>
      </c>
      <c r="N36" s="993">
        <v>45849</v>
      </c>
      <c r="O36" s="993">
        <v>46213</v>
      </c>
      <c r="P36" s="1054">
        <f t="shared" si="3"/>
        <v>52</v>
      </c>
      <c r="Q36" s="1045">
        <v>45849</v>
      </c>
      <c r="R36" s="1047">
        <v>46010</v>
      </c>
      <c r="S36" s="1034">
        <f t="shared" si="0"/>
        <v>-29</v>
      </c>
      <c r="T36" s="955" t="str">
        <f t="shared" ca="1" si="5"/>
        <v>En tiempo</v>
      </c>
      <c r="U36" s="984">
        <v>100</v>
      </c>
      <c r="V36" s="480">
        <f t="shared" si="4"/>
        <v>1</v>
      </c>
      <c r="W36" s="956" t="str">
        <f>IF(S36&gt;P36,0%,IF(S36&lt;=0,"100%",1-(S36/P36)))</f>
        <v>100%</v>
      </c>
      <c r="X36" s="957" t="str">
        <f t="shared" si="2"/>
        <v>Cumple</v>
      </c>
      <c r="Y36" s="984" t="s">
        <v>2972</v>
      </c>
      <c r="Z36" s="1441" t="s">
        <v>2973</v>
      </c>
    </row>
    <row r="37" spans="1:26" ht="18" x14ac:dyDescent="0.25">
      <c r="A37" s="944" t="s">
        <v>189</v>
      </c>
      <c r="B37" s="945"/>
      <c r="C37" s="944" t="s">
        <v>189</v>
      </c>
      <c r="D37" s="944"/>
      <c r="E37" s="944" t="s">
        <v>189</v>
      </c>
      <c r="F37" s="944" t="s">
        <v>189</v>
      </c>
      <c r="G37" s="944" t="s">
        <v>189</v>
      </c>
      <c r="H37" s="944" t="s">
        <v>189</v>
      </c>
      <c r="I37" s="946" t="s">
        <v>80</v>
      </c>
      <c r="J37" s="947">
        <v>1030</v>
      </c>
      <c r="K37" s="944" t="s">
        <v>189</v>
      </c>
      <c r="L37" s="944" t="s">
        <v>189</v>
      </c>
      <c r="M37" s="944" t="s">
        <v>189</v>
      </c>
      <c r="N37" s="944" t="s">
        <v>189</v>
      </c>
      <c r="O37" s="944" t="s">
        <v>189</v>
      </c>
      <c r="P37" s="943"/>
      <c r="Q37" s="943"/>
      <c r="R37" s="1046"/>
      <c r="S37" s="948" t="s">
        <v>81</v>
      </c>
      <c r="T37" s="949" t="s">
        <v>189</v>
      </c>
      <c r="U37" s="994"/>
      <c r="V37" s="92">
        <f>AVERAGE(V8:V36)</f>
        <v>0.81850574712643676</v>
      </c>
      <c r="W37" s="995" t="s">
        <v>189</v>
      </c>
      <c r="X37" s="1053">
        <f>(COUNTIF(X8:X36,"Cumple")*100%)/COUNTA(X8:X36)</f>
        <v>0.93103448275862066</v>
      </c>
      <c r="Y37" s="944" t="s">
        <v>189</v>
      </c>
      <c r="Z37" s="944" t="s">
        <v>189</v>
      </c>
    </row>
    <row r="38" spans="1:26" x14ac:dyDescent="0.2">
      <c r="Q38" s="902"/>
      <c r="R38" s="902"/>
    </row>
    <row r="39" spans="1:26" x14ac:dyDescent="0.2">
      <c r="Q39" s="902"/>
      <c r="R39" s="902"/>
    </row>
  </sheetData>
  <autoFilter ref="C7:Z37" xr:uid="{3C79066A-CA2B-411E-B22F-212D025C2A24}"/>
  <mergeCells count="23">
    <mergeCell ref="K3:O3"/>
    <mergeCell ref="P3:Q3"/>
    <mergeCell ref="R3:W3"/>
    <mergeCell ref="A2:C2"/>
    <mergeCell ref="E2:H2"/>
    <mergeCell ref="I2:J2"/>
    <mergeCell ref="K2:O2"/>
    <mergeCell ref="A5:P5"/>
    <mergeCell ref="E1:P1"/>
    <mergeCell ref="Q5:Z5"/>
    <mergeCell ref="U4:V4"/>
    <mergeCell ref="W4:Z4"/>
    <mergeCell ref="R1:Z1"/>
    <mergeCell ref="A1:C1"/>
    <mergeCell ref="A4:C4"/>
    <mergeCell ref="E4:H4"/>
    <mergeCell ref="I4:J4"/>
    <mergeCell ref="K4:O4"/>
    <mergeCell ref="P4:Q4"/>
    <mergeCell ref="R4:T4"/>
    <mergeCell ref="A3:C3"/>
    <mergeCell ref="E3:H3"/>
    <mergeCell ref="I3:J3"/>
  </mergeCells>
  <conditionalFormatting sqref="T1:T6 T8:T1048576">
    <cfRule type="containsText" dxfId="24" priority="5" operator="containsText" text="En tiempo">
      <formula>NOT(ISERROR(SEARCH("En tiempo",T1)))</formula>
    </cfRule>
    <cfRule type="containsText" dxfId="23" priority="6" operator="containsText" text="Alerta">
      <formula>NOT(ISERROR(SEARCH("Alerta",T1)))</formula>
    </cfRule>
  </conditionalFormatting>
  <conditionalFormatting sqref="V8:V36">
    <cfRule type="cellIs" dxfId="22" priority="7" operator="between">
      <formula>0%</formula>
      <formula>29%</formula>
    </cfRule>
    <cfRule type="cellIs" dxfId="21" priority="8" operator="between">
      <formula>30%</formula>
      <formula>49%</formula>
    </cfRule>
    <cfRule type="cellIs" dxfId="20" priority="9" operator="between">
      <formula>50%</formula>
      <formula>79%</formula>
    </cfRule>
    <cfRule type="cellIs" dxfId="19" priority="10" operator="between">
      <formula>80%</formula>
      <formula>100%</formula>
    </cfRule>
  </conditionalFormatting>
  <conditionalFormatting sqref="V37">
    <cfRule type="cellIs" dxfId="18" priority="1" stopIfTrue="1" operator="between">
      <formula>0.8</formula>
      <formula>1</formula>
    </cfRule>
    <cfRule type="cellIs" dxfId="17" priority="2" stopIfTrue="1" operator="between">
      <formula>0.5</formula>
      <formula>0.79</formula>
    </cfRule>
    <cfRule type="cellIs" dxfId="16" priority="3" stopIfTrue="1" operator="between">
      <formula>0.3</formula>
      <formula>0.49</formula>
    </cfRule>
    <cfRule type="cellIs" dxfId="15" priority="4" stopIfTrue="1" operator="between">
      <formula>0</formula>
      <formula>0.29</formula>
    </cfRule>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5D935-690D-4172-8440-E11F7400970E}">
  <dimension ref="A1:NW22"/>
  <sheetViews>
    <sheetView workbookViewId="0">
      <selection activeCell="F8" sqref="F8"/>
    </sheetView>
  </sheetViews>
  <sheetFormatPr baseColWidth="10" defaultColWidth="9.140625" defaultRowHeight="12.75" x14ac:dyDescent="0.2"/>
  <cols>
    <col min="4" max="4" width="40" customWidth="1"/>
    <col min="5" max="5" width="34.85546875" customWidth="1"/>
    <col min="6" max="6" width="27" customWidth="1"/>
    <col min="7" max="7" width="20.28515625" customWidth="1"/>
    <col min="8" max="8" width="16.28515625" customWidth="1"/>
    <col min="9" max="9" width="13" customWidth="1"/>
    <col min="10" max="10" width="21.85546875" customWidth="1"/>
    <col min="11" max="11" width="16.42578125" customWidth="1"/>
    <col min="12" max="12" width="15.140625" customWidth="1"/>
    <col min="13" max="13" width="17.85546875" customWidth="1"/>
    <col min="14" max="14" width="12.5703125" customWidth="1"/>
    <col min="15" max="15" width="15" customWidth="1"/>
    <col min="16" max="16" width="12.28515625" customWidth="1"/>
    <col min="17" max="17" width="12.140625" customWidth="1"/>
    <col min="18" max="18" width="13.85546875" customWidth="1"/>
    <col min="19" max="19" width="14" customWidth="1"/>
    <col min="20" max="20" width="14.85546875" customWidth="1"/>
    <col min="21" max="21" width="12.42578125" customWidth="1"/>
    <col min="22" max="22" width="14.5703125" customWidth="1"/>
    <col min="23" max="23" width="15.140625" customWidth="1"/>
    <col min="24" max="24" width="14.28515625" customWidth="1"/>
    <col min="25" max="25" width="48.140625" customWidth="1"/>
    <col min="26" max="26" width="56.5703125" customWidth="1"/>
    <col min="27" max="27" width="15.28515625" hidden="1" customWidth="1"/>
    <col min="28" max="28" width="13.42578125" hidden="1" customWidth="1"/>
    <col min="29" max="29" width="14.28515625" hidden="1" customWidth="1"/>
    <col min="30" max="30" width="12.7109375" hidden="1" customWidth="1"/>
    <col min="31" max="31" width="32.85546875" hidden="1" customWidth="1"/>
  </cols>
  <sheetData>
    <row r="1" spans="1:387" ht="15.75" customHeight="1" x14ac:dyDescent="0.3">
      <c r="A1" s="2104" t="s">
        <v>0</v>
      </c>
      <c r="B1" s="2105"/>
      <c r="D1" s="2106" t="s">
        <v>1</v>
      </c>
      <c r="E1" s="2107"/>
      <c r="F1" s="2107"/>
      <c r="G1" s="2107"/>
      <c r="H1" s="2107"/>
      <c r="I1" s="2107"/>
      <c r="J1" s="2107"/>
      <c r="K1" s="2107"/>
      <c r="L1" s="2107"/>
      <c r="M1" s="2107"/>
      <c r="N1" s="2107"/>
      <c r="O1" s="2107"/>
      <c r="P1" s="1115" t="s">
        <v>189</v>
      </c>
      <c r="R1" s="2108" t="s">
        <v>2</v>
      </c>
      <c r="S1" s="2108"/>
      <c r="T1" s="2108"/>
      <c r="U1" s="2108"/>
      <c r="V1" s="2108"/>
      <c r="W1" s="2108"/>
      <c r="X1" s="2108"/>
      <c r="Y1" s="2108"/>
      <c r="Z1" s="2109"/>
      <c r="AA1" s="2110" t="s">
        <v>2</v>
      </c>
      <c r="AB1" s="2110"/>
      <c r="AC1" s="2110"/>
      <c r="AD1" s="2110"/>
      <c r="AE1" s="2111"/>
      <c r="AF1" s="943"/>
      <c r="AG1" s="943"/>
      <c r="AH1" s="943"/>
      <c r="AI1" s="943"/>
      <c r="AJ1" s="943"/>
      <c r="AK1" s="943"/>
      <c r="AL1" s="943"/>
      <c r="AM1" s="943"/>
      <c r="AN1" s="943"/>
      <c r="AO1" s="943"/>
      <c r="AP1" s="943"/>
      <c r="AQ1" s="943"/>
      <c r="AR1" s="943"/>
      <c r="AS1" s="943"/>
      <c r="AT1" s="943"/>
      <c r="AU1" s="943"/>
      <c r="AV1" s="943"/>
      <c r="AW1" s="943"/>
      <c r="AX1" s="943"/>
      <c r="AY1" s="943"/>
      <c r="AZ1" s="943"/>
      <c r="BA1" s="943"/>
      <c r="BB1" s="943"/>
      <c r="BC1" s="943"/>
      <c r="BD1" s="943"/>
      <c r="BE1" s="943"/>
      <c r="BF1" s="943"/>
      <c r="BG1" s="943"/>
      <c r="BH1" s="943"/>
      <c r="BI1" s="943"/>
      <c r="BJ1" s="943"/>
      <c r="BK1" s="943"/>
      <c r="BL1" s="943"/>
      <c r="BM1" s="943"/>
      <c r="BN1" s="943"/>
      <c r="BO1" s="943"/>
      <c r="BP1" s="943"/>
      <c r="BQ1" s="943"/>
      <c r="BR1" s="943"/>
      <c r="BS1" s="943"/>
      <c r="BT1" s="943"/>
      <c r="BU1" s="943"/>
      <c r="BV1" s="943"/>
      <c r="BW1" s="943"/>
      <c r="BX1" s="943"/>
      <c r="BY1" s="943"/>
      <c r="BZ1" s="943"/>
      <c r="CA1" s="943"/>
      <c r="CB1" s="943"/>
      <c r="CC1" s="943"/>
      <c r="CD1" s="943"/>
      <c r="CE1" s="943"/>
      <c r="CF1" s="943"/>
      <c r="CG1" s="943"/>
      <c r="CH1" s="943"/>
      <c r="CI1" s="943"/>
      <c r="CJ1" s="943"/>
      <c r="CK1" s="943"/>
      <c r="CL1" s="943"/>
      <c r="CM1" s="943"/>
      <c r="CN1" s="943"/>
      <c r="CO1" s="943"/>
      <c r="CP1" s="944" t="s">
        <v>189</v>
      </c>
      <c r="CQ1" s="944" t="s">
        <v>189</v>
      </c>
      <c r="CR1" s="944" t="s">
        <v>189</v>
      </c>
      <c r="CS1" s="944" t="s">
        <v>189</v>
      </c>
      <c r="CT1" s="944" t="s">
        <v>189</v>
      </c>
      <c r="CU1" s="944" t="s">
        <v>189</v>
      </c>
      <c r="CV1" s="944" t="s">
        <v>189</v>
      </c>
      <c r="CW1" s="944" t="s">
        <v>189</v>
      </c>
      <c r="CX1" s="944" t="s">
        <v>189</v>
      </c>
      <c r="CY1" s="944" t="s">
        <v>189</v>
      </c>
      <c r="CZ1" s="944" t="s">
        <v>189</v>
      </c>
      <c r="DA1" s="944" t="s">
        <v>189</v>
      </c>
      <c r="DB1" s="944" t="s">
        <v>189</v>
      </c>
      <c r="DC1" s="944" t="s">
        <v>189</v>
      </c>
      <c r="DD1" s="944" t="s">
        <v>189</v>
      </c>
      <c r="DE1" s="944" t="s">
        <v>189</v>
      </c>
      <c r="DF1" s="944" t="s">
        <v>189</v>
      </c>
      <c r="DG1" s="944" t="s">
        <v>189</v>
      </c>
      <c r="DH1" s="944" t="s">
        <v>189</v>
      </c>
      <c r="DI1" s="944" t="s">
        <v>189</v>
      </c>
      <c r="DJ1" s="944" t="s">
        <v>189</v>
      </c>
      <c r="DK1" s="944" t="s">
        <v>189</v>
      </c>
      <c r="DL1" s="944" t="s">
        <v>189</v>
      </c>
      <c r="DM1" s="944" t="s">
        <v>189</v>
      </c>
      <c r="DN1" s="944" t="s">
        <v>189</v>
      </c>
      <c r="DO1" s="944" t="s">
        <v>189</v>
      </c>
      <c r="DP1" s="944" t="s">
        <v>189</v>
      </c>
      <c r="DQ1" s="944" t="s">
        <v>189</v>
      </c>
      <c r="DR1" s="944" t="s">
        <v>189</v>
      </c>
      <c r="DS1" s="944" t="s">
        <v>189</v>
      </c>
      <c r="DT1" s="944" t="s">
        <v>189</v>
      </c>
      <c r="DU1" s="944" t="s">
        <v>189</v>
      </c>
      <c r="DV1" s="944" t="s">
        <v>189</v>
      </c>
      <c r="DW1" s="944" t="s">
        <v>189</v>
      </c>
      <c r="DX1" s="944" t="s">
        <v>189</v>
      </c>
      <c r="DY1" s="944" t="s">
        <v>189</v>
      </c>
      <c r="DZ1" s="944" t="s">
        <v>189</v>
      </c>
      <c r="EA1" s="944" t="s">
        <v>189</v>
      </c>
      <c r="EB1" s="944" t="s">
        <v>189</v>
      </c>
      <c r="EC1" s="944" t="s">
        <v>189</v>
      </c>
      <c r="ED1" s="944" t="s">
        <v>189</v>
      </c>
      <c r="EE1" s="944" t="s">
        <v>189</v>
      </c>
      <c r="EF1" s="944" t="s">
        <v>189</v>
      </c>
      <c r="EG1" s="944" t="s">
        <v>189</v>
      </c>
      <c r="EH1" s="944" t="s">
        <v>189</v>
      </c>
      <c r="EI1" s="944" t="s">
        <v>189</v>
      </c>
      <c r="EJ1" s="944" t="s">
        <v>189</v>
      </c>
      <c r="EK1" s="944" t="s">
        <v>189</v>
      </c>
      <c r="EL1" s="944" t="s">
        <v>189</v>
      </c>
      <c r="EM1" s="944" t="s">
        <v>189</v>
      </c>
      <c r="EN1" s="944" t="s">
        <v>189</v>
      </c>
      <c r="EO1" s="944" t="s">
        <v>189</v>
      </c>
      <c r="EP1" s="944" t="s">
        <v>189</v>
      </c>
      <c r="EQ1" s="944" t="s">
        <v>189</v>
      </c>
      <c r="ER1" s="944" t="s">
        <v>189</v>
      </c>
      <c r="ES1" s="944" t="s">
        <v>189</v>
      </c>
      <c r="ET1" s="944" t="s">
        <v>189</v>
      </c>
      <c r="EU1" s="944" t="s">
        <v>189</v>
      </c>
      <c r="EV1" s="944" t="s">
        <v>189</v>
      </c>
      <c r="EW1" s="944" t="s">
        <v>189</v>
      </c>
      <c r="EX1" s="944" t="s">
        <v>189</v>
      </c>
      <c r="EY1" s="944" t="s">
        <v>189</v>
      </c>
      <c r="EZ1" s="944" t="s">
        <v>189</v>
      </c>
      <c r="FA1" s="944" t="s">
        <v>189</v>
      </c>
      <c r="FB1" s="944" t="s">
        <v>189</v>
      </c>
      <c r="FC1" s="944" t="s">
        <v>189</v>
      </c>
      <c r="FD1" s="944" t="s">
        <v>189</v>
      </c>
      <c r="FE1" s="944" t="s">
        <v>189</v>
      </c>
      <c r="FF1" s="944" t="s">
        <v>189</v>
      </c>
      <c r="FG1" s="944" t="s">
        <v>189</v>
      </c>
      <c r="FH1" s="944" t="s">
        <v>189</v>
      </c>
      <c r="FI1" s="944" t="s">
        <v>189</v>
      </c>
      <c r="FJ1" s="944" t="s">
        <v>189</v>
      </c>
      <c r="FK1" s="944" t="s">
        <v>189</v>
      </c>
      <c r="FL1" s="944" t="s">
        <v>189</v>
      </c>
      <c r="FM1" s="944" t="s">
        <v>189</v>
      </c>
      <c r="FN1" s="944" t="s">
        <v>189</v>
      </c>
      <c r="FO1" s="944" t="s">
        <v>189</v>
      </c>
      <c r="FP1" s="944" t="s">
        <v>189</v>
      </c>
      <c r="FQ1" s="944" t="s">
        <v>189</v>
      </c>
      <c r="FR1" s="944" t="s">
        <v>189</v>
      </c>
      <c r="FS1" s="944" t="s">
        <v>189</v>
      </c>
      <c r="FT1" s="944" t="s">
        <v>189</v>
      </c>
      <c r="FU1" s="944" t="s">
        <v>189</v>
      </c>
      <c r="FV1" s="944" t="s">
        <v>189</v>
      </c>
      <c r="FW1" s="944" t="s">
        <v>189</v>
      </c>
      <c r="FX1" s="944" t="s">
        <v>189</v>
      </c>
      <c r="FY1" s="944" t="s">
        <v>189</v>
      </c>
      <c r="FZ1" s="944" t="s">
        <v>189</v>
      </c>
      <c r="GA1" s="944" t="s">
        <v>189</v>
      </c>
      <c r="GB1" s="944" t="s">
        <v>189</v>
      </c>
      <c r="GC1" s="944" t="s">
        <v>189</v>
      </c>
      <c r="GD1" s="944" t="s">
        <v>189</v>
      </c>
      <c r="GE1" s="944" t="s">
        <v>189</v>
      </c>
      <c r="GF1" s="944" t="s">
        <v>189</v>
      </c>
      <c r="GG1" s="944" t="s">
        <v>189</v>
      </c>
      <c r="GH1" s="944" t="s">
        <v>189</v>
      </c>
      <c r="GI1" s="944" t="s">
        <v>189</v>
      </c>
      <c r="GJ1" s="944" t="s">
        <v>189</v>
      </c>
      <c r="GK1" s="944" t="s">
        <v>189</v>
      </c>
      <c r="GL1" s="944" t="s">
        <v>189</v>
      </c>
      <c r="GM1" s="944" t="s">
        <v>189</v>
      </c>
      <c r="GN1" s="944" t="s">
        <v>189</v>
      </c>
      <c r="GO1" s="944" t="s">
        <v>189</v>
      </c>
      <c r="GP1" s="944" t="s">
        <v>189</v>
      </c>
      <c r="GQ1" s="944" t="s">
        <v>189</v>
      </c>
      <c r="GR1" s="944" t="s">
        <v>189</v>
      </c>
      <c r="GS1" s="944" t="s">
        <v>189</v>
      </c>
      <c r="GT1" s="944" t="s">
        <v>189</v>
      </c>
      <c r="GU1" s="944" t="s">
        <v>189</v>
      </c>
      <c r="GV1" s="944" t="s">
        <v>189</v>
      </c>
      <c r="GW1" s="944" t="s">
        <v>189</v>
      </c>
      <c r="GX1" s="944" t="s">
        <v>189</v>
      </c>
      <c r="GY1" s="944" t="s">
        <v>189</v>
      </c>
      <c r="GZ1" s="944" t="s">
        <v>189</v>
      </c>
      <c r="HA1" s="944" t="s">
        <v>189</v>
      </c>
      <c r="HB1" s="944" t="s">
        <v>189</v>
      </c>
      <c r="HC1" s="944" t="s">
        <v>189</v>
      </c>
      <c r="HD1" s="944" t="s">
        <v>189</v>
      </c>
      <c r="HE1" s="944" t="s">
        <v>189</v>
      </c>
      <c r="HF1" s="944" t="s">
        <v>189</v>
      </c>
      <c r="HG1" s="944" t="s">
        <v>189</v>
      </c>
      <c r="HH1" s="944" t="s">
        <v>189</v>
      </c>
      <c r="HI1" s="944" t="s">
        <v>189</v>
      </c>
      <c r="HJ1" s="944" t="s">
        <v>189</v>
      </c>
      <c r="HK1" s="944" t="s">
        <v>189</v>
      </c>
      <c r="HL1" s="944" t="s">
        <v>189</v>
      </c>
      <c r="HM1" s="944" t="s">
        <v>189</v>
      </c>
      <c r="HN1" s="944" t="s">
        <v>189</v>
      </c>
      <c r="HO1" s="944" t="s">
        <v>189</v>
      </c>
      <c r="HP1" s="944" t="s">
        <v>189</v>
      </c>
      <c r="HQ1" s="944" t="s">
        <v>189</v>
      </c>
      <c r="HR1" s="944" t="s">
        <v>189</v>
      </c>
      <c r="HS1" s="944" t="s">
        <v>189</v>
      </c>
      <c r="HT1" s="944" t="s">
        <v>189</v>
      </c>
      <c r="HU1" s="944" t="s">
        <v>189</v>
      </c>
      <c r="HV1" s="944" t="s">
        <v>189</v>
      </c>
      <c r="HW1" s="944" t="s">
        <v>189</v>
      </c>
      <c r="HX1" s="944" t="s">
        <v>189</v>
      </c>
      <c r="HY1" s="944" t="s">
        <v>189</v>
      </c>
      <c r="HZ1" s="944" t="s">
        <v>189</v>
      </c>
      <c r="IA1" s="944" t="s">
        <v>189</v>
      </c>
      <c r="IB1" s="944" t="s">
        <v>189</v>
      </c>
      <c r="IC1" s="944" t="s">
        <v>189</v>
      </c>
      <c r="ID1" s="944" t="s">
        <v>189</v>
      </c>
      <c r="IE1" s="944" t="s">
        <v>189</v>
      </c>
      <c r="IF1" s="944" t="s">
        <v>189</v>
      </c>
      <c r="IG1" s="944" t="s">
        <v>189</v>
      </c>
      <c r="IH1" s="944" t="s">
        <v>189</v>
      </c>
      <c r="II1" s="944" t="s">
        <v>189</v>
      </c>
      <c r="IJ1" s="944" t="s">
        <v>189</v>
      </c>
      <c r="IK1" s="944" t="s">
        <v>189</v>
      </c>
      <c r="IL1" s="944" t="s">
        <v>189</v>
      </c>
      <c r="IM1" s="944" t="s">
        <v>189</v>
      </c>
      <c r="IN1" s="944" t="s">
        <v>189</v>
      </c>
      <c r="IO1" s="944" t="s">
        <v>189</v>
      </c>
      <c r="IP1" s="944" t="s">
        <v>189</v>
      </c>
      <c r="IQ1" s="944" t="s">
        <v>189</v>
      </c>
      <c r="IR1" s="944" t="s">
        <v>189</v>
      </c>
      <c r="IS1" s="944" t="s">
        <v>189</v>
      </c>
      <c r="IT1" s="944" t="s">
        <v>189</v>
      </c>
      <c r="IU1" s="944" t="s">
        <v>189</v>
      </c>
      <c r="IV1" s="944" t="s">
        <v>189</v>
      </c>
      <c r="IW1" s="944" t="s">
        <v>189</v>
      </c>
      <c r="IX1" s="944" t="s">
        <v>189</v>
      </c>
      <c r="IY1" s="944" t="s">
        <v>189</v>
      </c>
      <c r="IZ1" s="944" t="s">
        <v>189</v>
      </c>
      <c r="JA1" s="944" t="s">
        <v>189</v>
      </c>
      <c r="JB1" s="944" t="s">
        <v>189</v>
      </c>
      <c r="JC1" s="944" t="s">
        <v>189</v>
      </c>
      <c r="JD1" s="944" t="s">
        <v>189</v>
      </c>
      <c r="JE1" s="944" t="s">
        <v>189</v>
      </c>
      <c r="JF1" s="944" t="s">
        <v>189</v>
      </c>
      <c r="JG1" s="944" t="s">
        <v>189</v>
      </c>
      <c r="JH1" s="944" t="s">
        <v>189</v>
      </c>
      <c r="JI1" s="944" t="s">
        <v>189</v>
      </c>
      <c r="JJ1" s="944" t="s">
        <v>189</v>
      </c>
      <c r="JK1" s="944" t="s">
        <v>189</v>
      </c>
      <c r="JL1" s="944" t="s">
        <v>189</v>
      </c>
      <c r="JM1" s="944" t="s">
        <v>189</v>
      </c>
      <c r="JN1" s="944" t="s">
        <v>189</v>
      </c>
      <c r="JO1" s="944" t="s">
        <v>189</v>
      </c>
      <c r="JP1" s="944" t="s">
        <v>189</v>
      </c>
      <c r="JQ1" s="944" t="s">
        <v>189</v>
      </c>
      <c r="JR1" s="944" t="s">
        <v>189</v>
      </c>
      <c r="JS1" s="944" t="s">
        <v>189</v>
      </c>
      <c r="JT1" s="944" t="s">
        <v>189</v>
      </c>
      <c r="JU1" s="944" t="s">
        <v>189</v>
      </c>
      <c r="JV1" s="944" t="s">
        <v>189</v>
      </c>
      <c r="JW1" s="944" t="s">
        <v>189</v>
      </c>
      <c r="JX1" s="944" t="s">
        <v>189</v>
      </c>
      <c r="JY1" s="944" t="s">
        <v>189</v>
      </c>
      <c r="JZ1" s="944" t="s">
        <v>189</v>
      </c>
      <c r="KA1" s="944" t="s">
        <v>189</v>
      </c>
      <c r="KB1" s="944" t="s">
        <v>189</v>
      </c>
      <c r="KC1" s="944" t="s">
        <v>189</v>
      </c>
      <c r="KD1" s="944" t="s">
        <v>189</v>
      </c>
      <c r="KE1" s="944" t="s">
        <v>189</v>
      </c>
      <c r="KF1" s="944" t="s">
        <v>189</v>
      </c>
      <c r="KG1" s="944" t="s">
        <v>189</v>
      </c>
      <c r="KH1" s="944" t="s">
        <v>189</v>
      </c>
      <c r="KI1" s="944" t="s">
        <v>189</v>
      </c>
      <c r="KJ1" s="944" t="s">
        <v>189</v>
      </c>
      <c r="KK1" s="944" t="s">
        <v>189</v>
      </c>
      <c r="KL1" s="944" t="s">
        <v>189</v>
      </c>
      <c r="KM1" s="944" t="s">
        <v>189</v>
      </c>
      <c r="KN1" s="944" t="s">
        <v>189</v>
      </c>
      <c r="KO1" s="944" t="s">
        <v>189</v>
      </c>
      <c r="KP1" s="944" t="s">
        <v>189</v>
      </c>
      <c r="KQ1" s="944" t="s">
        <v>189</v>
      </c>
      <c r="KR1" s="944" t="s">
        <v>189</v>
      </c>
      <c r="KS1" s="944" t="s">
        <v>189</v>
      </c>
      <c r="KT1" s="944" t="s">
        <v>189</v>
      </c>
      <c r="KU1" s="944" t="s">
        <v>189</v>
      </c>
      <c r="KV1" s="944" t="s">
        <v>189</v>
      </c>
      <c r="KW1" s="944" t="s">
        <v>189</v>
      </c>
      <c r="KX1" s="944" t="s">
        <v>189</v>
      </c>
      <c r="KY1" s="944" t="s">
        <v>189</v>
      </c>
      <c r="KZ1" s="944" t="s">
        <v>189</v>
      </c>
      <c r="LA1" s="944" t="s">
        <v>189</v>
      </c>
      <c r="LB1" s="944" t="s">
        <v>189</v>
      </c>
      <c r="LC1" s="944" t="s">
        <v>189</v>
      </c>
      <c r="LD1" s="944" t="s">
        <v>189</v>
      </c>
      <c r="LE1" s="944" t="s">
        <v>189</v>
      </c>
      <c r="LF1" s="944" t="s">
        <v>189</v>
      </c>
      <c r="LG1" s="944" t="s">
        <v>189</v>
      </c>
      <c r="LH1" s="944" t="s">
        <v>189</v>
      </c>
      <c r="LI1" s="944" t="s">
        <v>189</v>
      </c>
      <c r="LJ1" s="944" t="s">
        <v>189</v>
      </c>
      <c r="LK1" s="944" t="s">
        <v>189</v>
      </c>
      <c r="LL1" s="944" t="s">
        <v>189</v>
      </c>
      <c r="LM1" s="944" t="s">
        <v>189</v>
      </c>
      <c r="LN1" s="944" t="s">
        <v>189</v>
      </c>
      <c r="LO1" s="944" t="s">
        <v>189</v>
      </c>
      <c r="LP1" s="944" t="s">
        <v>189</v>
      </c>
      <c r="LQ1" s="944" t="s">
        <v>189</v>
      </c>
      <c r="LR1" s="944" t="s">
        <v>189</v>
      </c>
      <c r="LS1" s="944" t="s">
        <v>189</v>
      </c>
      <c r="LT1" s="944" t="s">
        <v>189</v>
      </c>
      <c r="LU1" s="944" t="s">
        <v>189</v>
      </c>
      <c r="LV1" s="944" t="s">
        <v>189</v>
      </c>
      <c r="LW1" s="944" t="s">
        <v>189</v>
      </c>
      <c r="LX1" s="944" t="s">
        <v>189</v>
      </c>
      <c r="LY1" s="944" t="s">
        <v>189</v>
      </c>
      <c r="LZ1" s="944" t="s">
        <v>189</v>
      </c>
      <c r="MA1" s="944" t="s">
        <v>189</v>
      </c>
      <c r="MB1" s="944" t="s">
        <v>189</v>
      </c>
      <c r="MC1" s="944" t="s">
        <v>189</v>
      </c>
      <c r="MD1" s="944" t="s">
        <v>189</v>
      </c>
      <c r="ME1" s="944" t="s">
        <v>189</v>
      </c>
      <c r="MF1" s="944" t="s">
        <v>189</v>
      </c>
      <c r="MG1" s="944" t="s">
        <v>189</v>
      </c>
      <c r="MH1" s="944" t="s">
        <v>189</v>
      </c>
      <c r="MI1" s="944" t="s">
        <v>189</v>
      </c>
      <c r="MJ1" s="944" t="s">
        <v>189</v>
      </c>
      <c r="MK1" s="944" t="s">
        <v>189</v>
      </c>
      <c r="ML1" s="944" t="s">
        <v>189</v>
      </c>
      <c r="MM1" s="944" t="s">
        <v>189</v>
      </c>
      <c r="MN1" s="944" t="s">
        <v>189</v>
      </c>
      <c r="MO1" s="944" t="s">
        <v>189</v>
      </c>
      <c r="MP1" s="944" t="s">
        <v>189</v>
      </c>
      <c r="MQ1" s="944" t="s">
        <v>189</v>
      </c>
      <c r="MR1" s="944" t="s">
        <v>189</v>
      </c>
      <c r="MS1" s="944" t="s">
        <v>189</v>
      </c>
      <c r="MT1" s="944" t="s">
        <v>189</v>
      </c>
      <c r="MU1" s="944" t="s">
        <v>189</v>
      </c>
      <c r="MV1" s="944" t="s">
        <v>189</v>
      </c>
      <c r="MW1" s="944" t="s">
        <v>189</v>
      </c>
      <c r="MX1" s="944" t="s">
        <v>189</v>
      </c>
      <c r="MY1" s="944" t="s">
        <v>189</v>
      </c>
      <c r="MZ1" s="944" t="s">
        <v>189</v>
      </c>
      <c r="NA1" s="944" t="s">
        <v>189</v>
      </c>
      <c r="NB1" s="944" t="s">
        <v>189</v>
      </c>
      <c r="NC1" s="944" t="s">
        <v>189</v>
      </c>
      <c r="ND1" s="944" t="s">
        <v>189</v>
      </c>
      <c r="NE1" s="944" t="s">
        <v>189</v>
      </c>
      <c r="NF1" s="944" t="s">
        <v>189</v>
      </c>
      <c r="NG1" s="944" t="s">
        <v>189</v>
      </c>
      <c r="NH1" s="944" t="s">
        <v>189</v>
      </c>
      <c r="NI1" s="944" t="s">
        <v>189</v>
      </c>
      <c r="NJ1" s="944" t="s">
        <v>189</v>
      </c>
      <c r="NK1" s="944" t="s">
        <v>189</v>
      </c>
      <c r="NL1" s="944" t="s">
        <v>189</v>
      </c>
      <c r="NM1" s="944" t="s">
        <v>189</v>
      </c>
      <c r="NN1" s="944" t="s">
        <v>189</v>
      </c>
      <c r="NO1" s="944" t="s">
        <v>189</v>
      </c>
      <c r="NP1" s="944" t="s">
        <v>189</v>
      </c>
      <c r="NQ1" s="944" t="s">
        <v>189</v>
      </c>
      <c r="NR1" s="944" t="s">
        <v>189</v>
      </c>
      <c r="NS1" s="944" t="s">
        <v>189</v>
      </c>
      <c r="NT1" s="944" t="s">
        <v>189</v>
      </c>
      <c r="NU1" s="944" t="s">
        <v>189</v>
      </c>
      <c r="NV1" s="944" t="s">
        <v>189</v>
      </c>
      <c r="NW1" s="944" t="s">
        <v>189</v>
      </c>
    </row>
    <row r="2" spans="1:387" ht="15.75" x14ac:dyDescent="0.25">
      <c r="A2" s="2112" t="s">
        <v>3</v>
      </c>
      <c r="B2" s="2113"/>
      <c r="C2" s="2114"/>
      <c r="D2" s="2113" t="s">
        <v>4</v>
      </c>
      <c r="E2" s="2113"/>
      <c r="F2" s="2113"/>
      <c r="G2" s="2114"/>
      <c r="H2" s="2113" t="s">
        <v>5</v>
      </c>
      <c r="I2" s="2115"/>
      <c r="J2" s="2113" t="s">
        <v>6</v>
      </c>
      <c r="K2" s="2113"/>
      <c r="L2" s="2113"/>
      <c r="M2" s="2113"/>
      <c r="N2" s="2113"/>
      <c r="O2" s="2116"/>
      <c r="P2" s="1100" t="s">
        <v>189</v>
      </c>
      <c r="Q2" s="1100" t="s">
        <v>189</v>
      </c>
      <c r="R2" s="1100" t="s">
        <v>189</v>
      </c>
      <c r="S2" s="1100" t="s">
        <v>189</v>
      </c>
      <c r="T2" s="1100" t="s">
        <v>189</v>
      </c>
      <c r="U2" s="1100" t="s">
        <v>189</v>
      </c>
      <c r="V2" s="1100" t="s">
        <v>189</v>
      </c>
      <c r="W2" s="1100" t="s">
        <v>189</v>
      </c>
      <c r="X2" s="1100" t="s">
        <v>189</v>
      </c>
      <c r="Y2" s="1100" t="s">
        <v>189</v>
      </c>
      <c r="Z2" s="1100" t="s">
        <v>189</v>
      </c>
      <c r="AA2" s="2117" t="s">
        <v>189</v>
      </c>
      <c r="AB2" s="2118"/>
      <c r="AC2" s="2118"/>
      <c r="AD2" s="2118"/>
      <c r="AE2" s="2119"/>
      <c r="AF2" s="943"/>
      <c r="AG2" s="943"/>
      <c r="AH2" s="943"/>
      <c r="AI2" s="943"/>
      <c r="AJ2" s="943"/>
      <c r="AK2" s="943"/>
      <c r="AL2" s="943"/>
      <c r="AM2" s="943"/>
      <c r="AN2" s="943"/>
      <c r="AO2" s="943"/>
      <c r="AP2" s="943"/>
      <c r="AQ2" s="943"/>
      <c r="AR2" s="943"/>
      <c r="AS2" s="943"/>
      <c r="AT2" s="943"/>
      <c r="AU2" s="943"/>
      <c r="AV2" s="943"/>
      <c r="AW2" s="943"/>
      <c r="AX2" s="943"/>
      <c r="AY2" s="943"/>
      <c r="AZ2" s="943"/>
      <c r="BA2" s="943"/>
      <c r="BB2" s="943"/>
      <c r="BC2" s="943"/>
      <c r="BD2" s="943"/>
      <c r="BE2" s="943"/>
      <c r="BF2" s="943"/>
      <c r="BG2" s="943"/>
      <c r="BH2" s="943"/>
      <c r="BI2" s="943"/>
      <c r="BJ2" s="943"/>
      <c r="BK2" s="943"/>
      <c r="BL2" s="943"/>
      <c r="BM2" s="943"/>
      <c r="BN2" s="943"/>
      <c r="BO2" s="943"/>
      <c r="BP2" s="943"/>
      <c r="BQ2" s="943"/>
      <c r="BR2" s="943"/>
      <c r="BS2" s="943"/>
      <c r="BT2" s="943"/>
      <c r="BU2" s="943"/>
      <c r="BV2" s="943"/>
      <c r="BW2" s="943"/>
      <c r="BX2" s="943"/>
      <c r="BY2" s="943"/>
      <c r="BZ2" s="943"/>
      <c r="CA2" s="943"/>
      <c r="CB2" s="943"/>
      <c r="CC2" s="943"/>
      <c r="CD2" s="943"/>
      <c r="CE2" s="943"/>
      <c r="CF2" s="943"/>
      <c r="CG2" s="943"/>
      <c r="CH2" s="943"/>
      <c r="CI2" s="943"/>
      <c r="CJ2" s="943"/>
      <c r="CK2" s="943"/>
      <c r="CL2" s="943"/>
      <c r="CM2" s="943"/>
      <c r="CN2" s="943"/>
      <c r="CO2" s="943"/>
      <c r="CP2" s="944" t="s">
        <v>189</v>
      </c>
      <c r="CQ2" s="944" t="s">
        <v>189</v>
      </c>
      <c r="CR2" s="944" t="s">
        <v>189</v>
      </c>
      <c r="CS2" s="944" t="s">
        <v>189</v>
      </c>
      <c r="CT2" s="944" t="s">
        <v>189</v>
      </c>
      <c r="CU2" s="944" t="s">
        <v>189</v>
      </c>
      <c r="CV2" s="944" t="s">
        <v>189</v>
      </c>
      <c r="CW2" s="944" t="s">
        <v>189</v>
      </c>
      <c r="CX2" s="944" t="s">
        <v>189</v>
      </c>
      <c r="CY2" s="944" t="s">
        <v>189</v>
      </c>
      <c r="CZ2" s="944" t="s">
        <v>189</v>
      </c>
      <c r="DA2" s="944" t="s">
        <v>189</v>
      </c>
      <c r="DB2" s="944" t="s">
        <v>189</v>
      </c>
      <c r="DC2" s="944" t="s">
        <v>189</v>
      </c>
      <c r="DD2" s="944" t="s">
        <v>189</v>
      </c>
      <c r="DE2" s="944" t="s">
        <v>189</v>
      </c>
      <c r="DF2" s="944" t="s">
        <v>189</v>
      </c>
      <c r="DG2" s="944" t="s">
        <v>189</v>
      </c>
      <c r="DH2" s="944" t="s">
        <v>189</v>
      </c>
      <c r="DI2" s="944" t="s">
        <v>189</v>
      </c>
      <c r="DJ2" s="944" t="s">
        <v>189</v>
      </c>
      <c r="DK2" s="944" t="s">
        <v>189</v>
      </c>
      <c r="DL2" s="944" t="s">
        <v>189</v>
      </c>
      <c r="DM2" s="944" t="s">
        <v>189</v>
      </c>
      <c r="DN2" s="944" t="s">
        <v>189</v>
      </c>
      <c r="DO2" s="944" t="s">
        <v>189</v>
      </c>
      <c r="DP2" s="944" t="s">
        <v>189</v>
      </c>
      <c r="DQ2" s="944" t="s">
        <v>189</v>
      </c>
      <c r="DR2" s="944" t="s">
        <v>189</v>
      </c>
      <c r="DS2" s="944" t="s">
        <v>189</v>
      </c>
      <c r="DT2" s="944" t="s">
        <v>189</v>
      </c>
      <c r="DU2" s="944" t="s">
        <v>189</v>
      </c>
      <c r="DV2" s="944" t="s">
        <v>189</v>
      </c>
      <c r="DW2" s="944" t="s">
        <v>189</v>
      </c>
      <c r="DX2" s="944" t="s">
        <v>189</v>
      </c>
      <c r="DY2" s="944" t="s">
        <v>189</v>
      </c>
      <c r="DZ2" s="944" t="s">
        <v>189</v>
      </c>
      <c r="EA2" s="944" t="s">
        <v>189</v>
      </c>
      <c r="EB2" s="944" t="s">
        <v>189</v>
      </c>
      <c r="EC2" s="944" t="s">
        <v>189</v>
      </c>
      <c r="ED2" s="944" t="s">
        <v>189</v>
      </c>
      <c r="EE2" s="944" t="s">
        <v>189</v>
      </c>
      <c r="EF2" s="944" t="s">
        <v>189</v>
      </c>
      <c r="EG2" s="944" t="s">
        <v>189</v>
      </c>
      <c r="EH2" s="944" t="s">
        <v>189</v>
      </c>
      <c r="EI2" s="944" t="s">
        <v>189</v>
      </c>
      <c r="EJ2" s="944" t="s">
        <v>189</v>
      </c>
      <c r="EK2" s="944" t="s">
        <v>189</v>
      </c>
      <c r="EL2" s="944" t="s">
        <v>189</v>
      </c>
      <c r="EM2" s="944" t="s">
        <v>189</v>
      </c>
      <c r="EN2" s="944" t="s">
        <v>189</v>
      </c>
      <c r="EO2" s="944" t="s">
        <v>189</v>
      </c>
      <c r="EP2" s="944" t="s">
        <v>189</v>
      </c>
      <c r="EQ2" s="944" t="s">
        <v>189</v>
      </c>
      <c r="ER2" s="944" t="s">
        <v>189</v>
      </c>
      <c r="ES2" s="944" t="s">
        <v>189</v>
      </c>
      <c r="ET2" s="944" t="s">
        <v>189</v>
      </c>
      <c r="EU2" s="944" t="s">
        <v>189</v>
      </c>
      <c r="EV2" s="944" t="s">
        <v>189</v>
      </c>
      <c r="EW2" s="944" t="s">
        <v>189</v>
      </c>
      <c r="EX2" s="944" t="s">
        <v>189</v>
      </c>
      <c r="EY2" s="944" t="s">
        <v>189</v>
      </c>
      <c r="EZ2" s="944" t="s">
        <v>189</v>
      </c>
      <c r="FA2" s="944" t="s">
        <v>189</v>
      </c>
      <c r="FB2" s="944" t="s">
        <v>189</v>
      </c>
      <c r="FC2" s="944" t="s">
        <v>189</v>
      </c>
      <c r="FD2" s="944" t="s">
        <v>189</v>
      </c>
      <c r="FE2" s="944" t="s">
        <v>189</v>
      </c>
      <c r="FF2" s="944" t="s">
        <v>189</v>
      </c>
      <c r="FG2" s="944" t="s">
        <v>189</v>
      </c>
      <c r="FH2" s="944" t="s">
        <v>189</v>
      </c>
      <c r="FI2" s="944" t="s">
        <v>189</v>
      </c>
      <c r="FJ2" s="944" t="s">
        <v>189</v>
      </c>
      <c r="FK2" s="944" t="s">
        <v>189</v>
      </c>
      <c r="FL2" s="944" t="s">
        <v>189</v>
      </c>
      <c r="FM2" s="944" t="s">
        <v>189</v>
      </c>
      <c r="FN2" s="944" t="s">
        <v>189</v>
      </c>
      <c r="FO2" s="944" t="s">
        <v>189</v>
      </c>
      <c r="FP2" s="944" t="s">
        <v>189</v>
      </c>
      <c r="FQ2" s="944" t="s">
        <v>189</v>
      </c>
      <c r="FR2" s="944" t="s">
        <v>189</v>
      </c>
      <c r="FS2" s="944" t="s">
        <v>189</v>
      </c>
      <c r="FT2" s="944" t="s">
        <v>189</v>
      </c>
      <c r="FU2" s="944" t="s">
        <v>189</v>
      </c>
      <c r="FV2" s="944" t="s">
        <v>189</v>
      </c>
      <c r="FW2" s="944" t="s">
        <v>189</v>
      </c>
      <c r="FX2" s="944" t="s">
        <v>189</v>
      </c>
      <c r="FY2" s="944" t="s">
        <v>189</v>
      </c>
      <c r="FZ2" s="944" t="s">
        <v>189</v>
      </c>
      <c r="GA2" s="944" t="s">
        <v>189</v>
      </c>
      <c r="GB2" s="944" t="s">
        <v>189</v>
      </c>
      <c r="GC2" s="944" t="s">
        <v>189</v>
      </c>
      <c r="GD2" s="944" t="s">
        <v>189</v>
      </c>
      <c r="GE2" s="944" t="s">
        <v>189</v>
      </c>
      <c r="GF2" s="944" t="s">
        <v>189</v>
      </c>
      <c r="GG2" s="944" t="s">
        <v>189</v>
      </c>
      <c r="GH2" s="944" t="s">
        <v>189</v>
      </c>
      <c r="GI2" s="944" t="s">
        <v>189</v>
      </c>
      <c r="GJ2" s="944" t="s">
        <v>189</v>
      </c>
      <c r="GK2" s="944" t="s">
        <v>189</v>
      </c>
      <c r="GL2" s="944" t="s">
        <v>189</v>
      </c>
      <c r="GM2" s="944" t="s">
        <v>189</v>
      </c>
      <c r="GN2" s="944" t="s">
        <v>189</v>
      </c>
      <c r="GO2" s="944" t="s">
        <v>189</v>
      </c>
      <c r="GP2" s="944" t="s">
        <v>189</v>
      </c>
      <c r="GQ2" s="944" t="s">
        <v>189</v>
      </c>
      <c r="GR2" s="944" t="s">
        <v>189</v>
      </c>
      <c r="GS2" s="944" t="s">
        <v>189</v>
      </c>
      <c r="GT2" s="944" t="s">
        <v>189</v>
      </c>
      <c r="GU2" s="944" t="s">
        <v>189</v>
      </c>
      <c r="GV2" s="944" t="s">
        <v>189</v>
      </c>
      <c r="GW2" s="944" t="s">
        <v>189</v>
      </c>
      <c r="GX2" s="944" t="s">
        <v>189</v>
      </c>
      <c r="GY2" s="944" t="s">
        <v>189</v>
      </c>
      <c r="GZ2" s="944" t="s">
        <v>189</v>
      </c>
      <c r="HA2" s="944" t="s">
        <v>189</v>
      </c>
      <c r="HB2" s="944" t="s">
        <v>189</v>
      </c>
      <c r="HC2" s="944" t="s">
        <v>189</v>
      </c>
      <c r="HD2" s="944" t="s">
        <v>189</v>
      </c>
      <c r="HE2" s="944" t="s">
        <v>189</v>
      </c>
      <c r="HF2" s="944" t="s">
        <v>189</v>
      </c>
      <c r="HG2" s="944" t="s">
        <v>189</v>
      </c>
      <c r="HH2" s="944" t="s">
        <v>189</v>
      </c>
      <c r="HI2" s="944" t="s">
        <v>189</v>
      </c>
      <c r="HJ2" s="944" t="s">
        <v>189</v>
      </c>
      <c r="HK2" s="944" t="s">
        <v>189</v>
      </c>
      <c r="HL2" s="944" t="s">
        <v>189</v>
      </c>
      <c r="HM2" s="944" t="s">
        <v>189</v>
      </c>
      <c r="HN2" s="944" t="s">
        <v>189</v>
      </c>
      <c r="HO2" s="944" t="s">
        <v>189</v>
      </c>
      <c r="HP2" s="944" t="s">
        <v>189</v>
      </c>
      <c r="HQ2" s="944" t="s">
        <v>189</v>
      </c>
      <c r="HR2" s="944" t="s">
        <v>189</v>
      </c>
      <c r="HS2" s="944" t="s">
        <v>189</v>
      </c>
      <c r="HT2" s="944" t="s">
        <v>189</v>
      </c>
      <c r="HU2" s="944" t="s">
        <v>189</v>
      </c>
      <c r="HV2" s="944" t="s">
        <v>189</v>
      </c>
      <c r="HW2" s="944" t="s">
        <v>189</v>
      </c>
      <c r="HX2" s="944" t="s">
        <v>189</v>
      </c>
      <c r="HY2" s="944" t="s">
        <v>189</v>
      </c>
      <c r="HZ2" s="944" t="s">
        <v>189</v>
      </c>
      <c r="IA2" s="944" t="s">
        <v>189</v>
      </c>
      <c r="IB2" s="944" t="s">
        <v>189</v>
      </c>
      <c r="IC2" s="944" t="s">
        <v>189</v>
      </c>
      <c r="ID2" s="944" t="s">
        <v>189</v>
      </c>
      <c r="IE2" s="944" t="s">
        <v>189</v>
      </c>
      <c r="IF2" s="944" t="s">
        <v>189</v>
      </c>
      <c r="IG2" s="944" t="s">
        <v>189</v>
      </c>
      <c r="IH2" s="944" t="s">
        <v>189</v>
      </c>
      <c r="II2" s="944" t="s">
        <v>189</v>
      </c>
      <c r="IJ2" s="944" t="s">
        <v>189</v>
      </c>
      <c r="IK2" s="944" t="s">
        <v>189</v>
      </c>
      <c r="IL2" s="944" t="s">
        <v>189</v>
      </c>
      <c r="IM2" s="944" t="s">
        <v>189</v>
      </c>
      <c r="IN2" s="944" t="s">
        <v>189</v>
      </c>
      <c r="IO2" s="944" t="s">
        <v>189</v>
      </c>
      <c r="IP2" s="944" t="s">
        <v>189</v>
      </c>
      <c r="IQ2" s="944" t="s">
        <v>189</v>
      </c>
      <c r="IR2" s="944" t="s">
        <v>189</v>
      </c>
      <c r="IS2" s="944" t="s">
        <v>189</v>
      </c>
      <c r="IT2" s="944" t="s">
        <v>189</v>
      </c>
      <c r="IU2" s="944" t="s">
        <v>189</v>
      </c>
      <c r="IV2" s="944" t="s">
        <v>189</v>
      </c>
      <c r="IW2" s="944" t="s">
        <v>189</v>
      </c>
      <c r="IX2" s="944" t="s">
        <v>189</v>
      </c>
      <c r="IY2" s="944" t="s">
        <v>189</v>
      </c>
      <c r="IZ2" s="944" t="s">
        <v>189</v>
      </c>
      <c r="JA2" s="944" t="s">
        <v>189</v>
      </c>
      <c r="JB2" s="944" t="s">
        <v>189</v>
      </c>
      <c r="JC2" s="944" t="s">
        <v>189</v>
      </c>
      <c r="JD2" s="944" t="s">
        <v>189</v>
      </c>
      <c r="JE2" s="944" t="s">
        <v>189</v>
      </c>
      <c r="JF2" s="944" t="s">
        <v>189</v>
      </c>
      <c r="JG2" s="944" t="s">
        <v>189</v>
      </c>
      <c r="JH2" s="944" t="s">
        <v>189</v>
      </c>
      <c r="JI2" s="944" t="s">
        <v>189</v>
      </c>
      <c r="JJ2" s="944" t="s">
        <v>189</v>
      </c>
      <c r="JK2" s="944" t="s">
        <v>189</v>
      </c>
      <c r="JL2" s="944" t="s">
        <v>189</v>
      </c>
      <c r="JM2" s="944" t="s">
        <v>189</v>
      </c>
      <c r="JN2" s="944" t="s">
        <v>189</v>
      </c>
      <c r="JO2" s="944" t="s">
        <v>189</v>
      </c>
      <c r="JP2" s="944" t="s">
        <v>189</v>
      </c>
      <c r="JQ2" s="944" t="s">
        <v>189</v>
      </c>
      <c r="JR2" s="944" t="s">
        <v>189</v>
      </c>
      <c r="JS2" s="944" t="s">
        <v>189</v>
      </c>
      <c r="JT2" s="944" t="s">
        <v>189</v>
      </c>
      <c r="JU2" s="944" t="s">
        <v>189</v>
      </c>
      <c r="JV2" s="944" t="s">
        <v>189</v>
      </c>
      <c r="JW2" s="944" t="s">
        <v>189</v>
      </c>
      <c r="JX2" s="944" t="s">
        <v>189</v>
      </c>
      <c r="JY2" s="944" t="s">
        <v>189</v>
      </c>
      <c r="JZ2" s="944" t="s">
        <v>189</v>
      </c>
      <c r="KA2" s="944" t="s">
        <v>189</v>
      </c>
      <c r="KB2" s="944" t="s">
        <v>189</v>
      </c>
      <c r="KC2" s="944" t="s">
        <v>189</v>
      </c>
      <c r="KD2" s="944" t="s">
        <v>189</v>
      </c>
      <c r="KE2" s="944" t="s">
        <v>189</v>
      </c>
      <c r="KF2" s="944" t="s">
        <v>189</v>
      </c>
      <c r="KG2" s="944" t="s">
        <v>189</v>
      </c>
      <c r="KH2" s="944" t="s">
        <v>189</v>
      </c>
      <c r="KI2" s="944" t="s">
        <v>189</v>
      </c>
      <c r="KJ2" s="944" t="s">
        <v>189</v>
      </c>
      <c r="KK2" s="944" t="s">
        <v>189</v>
      </c>
      <c r="KL2" s="944" t="s">
        <v>189</v>
      </c>
      <c r="KM2" s="944" t="s">
        <v>189</v>
      </c>
      <c r="KN2" s="944" t="s">
        <v>189</v>
      </c>
      <c r="KO2" s="944" t="s">
        <v>189</v>
      </c>
      <c r="KP2" s="944" t="s">
        <v>189</v>
      </c>
      <c r="KQ2" s="944" t="s">
        <v>189</v>
      </c>
      <c r="KR2" s="944" t="s">
        <v>189</v>
      </c>
      <c r="KS2" s="944" t="s">
        <v>189</v>
      </c>
      <c r="KT2" s="944" t="s">
        <v>189</v>
      </c>
      <c r="KU2" s="944" t="s">
        <v>189</v>
      </c>
      <c r="KV2" s="944" t="s">
        <v>189</v>
      </c>
      <c r="KW2" s="944" t="s">
        <v>189</v>
      </c>
      <c r="KX2" s="944" t="s">
        <v>189</v>
      </c>
      <c r="KY2" s="944" t="s">
        <v>189</v>
      </c>
      <c r="KZ2" s="944" t="s">
        <v>189</v>
      </c>
      <c r="LA2" s="944" t="s">
        <v>189</v>
      </c>
      <c r="LB2" s="944" t="s">
        <v>189</v>
      </c>
      <c r="LC2" s="944" t="s">
        <v>189</v>
      </c>
      <c r="LD2" s="944" t="s">
        <v>189</v>
      </c>
      <c r="LE2" s="944" t="s">
        <v>189</v>
      </c>
      <c r="LF2" s="944" t="s">
        <v>189</v>
      </c>
      <c r="LG2" s="944" t="s">
        <v>189</v>
      </c>
      <c r="LH2" s="944" t="s">
        <v>189</v>
      </c>
      <c r="LI2" s="944" t="s">
        <v>189</v>
      </c>
      <c r="LJ2" s="944" t="s">
        <v>189</v>
      </c>
      <c r="LK2" s="944" t="s">
        <v>189</v>
      </c>
      <c r="LL2" s="944" t="s">
        <v>189</v>
      </c>
      <c r="LM2" s="944" t="s">
        <v>189</v>
      </c>
      <c r="LN2" s="944" t="s">
        <v>189</v>
      </c>
      <c r="LO2" s="944" t="s">
        <v>189</v>
      </c>
      <c r="LP2" s="944" t="s">
        <v>189</v>
      </c>
      <c r="LQ2" s="944" t="s">
        <v>189</v>
      </c>
      <c r="LR2" s="944" t="s">
        <v>189</v>
      </c>
      <c r="LS2" s="944" t="s">
        <v>189</v>
      </c>
      <c r="LT2" s="944" t="s">
        <v>189</v>
      </c>
      <c r="LU2" s="944" t="s">
        <v>189</v>
      </c>
      <c r="LV2" s="944" t="s">
        <v>189</v>
      </c>
      <c r="LW2" s="944" t="s">
        <v>189</v>
      </c>
      <c r="LX2" s="944" t="s">
        <v>189</v>
      </c>
      <c r="LY2" s="944" t="s">
        <v>189</v>
      </c>
      <c r="LZ2" s="944" t="s">
        <v>189</v>
      </c>
      <c r="MA2" s="944" t="s">
        <v>189</v>
      </c>
      <c r="MB2" s="944" t="s">
        <v>189</v>
      </c>
      <c r="MC2" s="944" t="s">
        <v>189</v>
      </c>
      <c r="MD2" s="944" t="s">
        <v>189</v>
      </c>
      <c r="ME2" s="944" t="s">
        <v>189</v>
      </c>
      <c r="MF2" s="944" t="s">
        <v>189</v>
      </c>
      <c r="MG2" s="944" t="s">
        <v>189</v>
      </c>
      <c r="MH2" s="944" t="s">
        <v>189</v>
      </c>
      <c r="MI2" s="944" t="s">
        <v>189</v>
      </c>
      <c r="MJ2" s="944" t="s">
        <v>189</v>
      </c>
      <c r="MK2" s="944" t="s">
        <v>189</v>
      </c>
      <c r="ML2" s="944" t="s">
        <v>189</v>
      </c>
      <c r="MM2" s="944" t="s">
        <v>189</v>
      </c>
      <c r="MN2" s="944" t="s">
        <v>189</v>
      </c>
      <c r="MO2" s="944" t="s">
        <v>189</v>
      </c>
      <c r="MP2" s="944" t="s">
        <v>189</v>
      </c>
      <c r="MQ2" s="944" t="s">
        <v>189</v>
      </c>
      <c r="MR2" s="944" t="s">
        <v>189</v>
      </c>
      <c r="MS2" s="944" t="s">
        <v>189</v>
      </c>
      <c r="MT2" s="944" t="s">
        <v>189</v>
      </c>
      <c r="MU2" s="944" t="s">
        <v>189</v>
      </c>
      <c r="MV2" s="944" t="s">
        <v>189</v>
      </c>
      <c r="MW2" s="944" t="s">
        <v>189</v>
      </c>
      <c r="MX2" s="944" t="s">
        <v>189</v>
      </c>
      <c r="MY2" s="944" t="s">
        <v>189</v>
      </c>
      <c r="MZ2" s="944" t="s">
        <v>189</v>
      </c>
      <c r="NA2" s="944" t="s">
        <v>189</v>
      </c>
      <c r="NB2" s="944" t="s">
        <v>189</v>
      </c>
      <c r="NC2" s="944" t="s">
        <v>189</v>
      </c>
      <c r="ND2" s="944" t="s">
        <v>189</v>
      </c>
      <c r="NE2" s="944" t="s">
        <v>189</v>
      </c>
      <c r="NF2" s="944" t="s">
        <v>189</v>
      </c>
      <c r="NG2" s="944" t="s">
        <v>189</v>
      </c>
      <c r="NH2" s="944" t="s">
        <v>189</v>
      </c>
      <c r="NI2" s="944" t="s">
        <v>189</v>
      </c>
      <c r="NJ2" s="944" t="s">
        <v>189</v>
      </c>
      <c r="NK2" s="944" t="s">
        <v>189</v>
      </c>
      <c r="NL2" s="944" t="s">
        <v>189</v>
      </c>
      <c r="NM2" s="944" t="s">
        <v>189</v>
      </c>
      <c r="NN2" s="944" t="s">
        <v>189</v>
      </c>
      <c r="NO2" s="944" t="s">
        <v>189</v>
      </c>
      <c r="NP2" s="944" t="s">
        <v>189</v>
      </c>
      <c r="NQ2" s="944" t="s">
        <v>189</v>
      </c>
      <c r="NR2" s="944" t="s">
        <v>189</v>
      </c>
      <c r="NS2" s="944" t="s">
        <v>189</v>
      </c>
      <c r="NT2" s="944" t="s">
        <v>189</v>
      </c>
      <c r="NU2" s="944" t="s">
        <v>189</v>
      </c>
      <c r="NV2" s="944" t="s">
        <v>189</v>
      </c>
      <c r="NW2" s="944" t="s">
        <v>189</v>
      </c>
    </row>
    <row r="3" spans="1:387" ht="12.75" customHeight="1" x14ac:dyDescent="0.25">
      <c r="A3" s="2126" t="s">
        <v>7</v>
      </c>
      <c r="B3" s="2127"/>
      <c r="C3" s="2128"/>
      <c r="D3" s="2129" t="s">
        <v>2974</v>
      </c>
      <c r="E3" s="2129"/>
      <c r="F3" s="2129"/>
      <c r="G3" s="2130"/>
      <c r="H3" s="2127" t="s">
        <v>9</v>
      </c>
      <c r="I3" s="2128"/>
      <c r="J3" s="2131">
        <v>46041</v>
      </c>
      <c r="K3" s="2103"/>
      <c r="L3" s="2103"/>
      <c r="M3" s="2103"/>
      <c r="N3" s="2103"/>
      <c r="O3" s="2132"/>
      <c r="P3" s="2127" t="s">
        <v>11</v>
      </c>
      <c r="Q3" s="2128"/>
      <c r="R3" s="2103" t="s">
        <v>189</v>
      </c>
      <c r="S3" s="2103"/>
      <c r="T3" s="2103"/>
      <c r="U3" s="2103"/>
      <c r="V3" s="2103"/>
      <c r="W3" s="2103"/>
      <c r="X3" s="1101" t="s">
        <v>189</v>
      </c>
      <c r="Y3" s="1102" t="s">
        <v>12</v>
      </c>
      <c r="Z3" s="1103" t="s">
        <v>189</v>
      </c>
      <c r="AA3" s="2120"/>
      <c r="AB3" s="2121"/>
      <c r="AC3" s="2121"/>
      <c r="AD3" s="2121"/>
      <c r="AE3" s="2122"/>
      <c r="AF3" s="943"/>
      <c r="AG3" s="943"/>
      <c r="AH3" s="943"/>
      <c r="AI3" s="943"/>
      <c r="AJ3" s="943"/>
      <c r="AK3" s="943"/>
      <c r="AL3" s="943"/>
      <c r="AM3" s="943"/>
      <c r="AN3" s="943"/>
      <c r="AO3" s="943"/>
      <c r="AP3" s="943"/>
      <c r="AQ3" s="1104"/>
      <c r="AR3" s="943"/>
      <c r="AS3" s="943"/>
      <c r="AT3" s="943"/>
      <c r="AU3" s="943"/>
      <c r="AV3" s="943"/>
      <c r="AW3" s="943"/>
      <c r="AX3" s="943"/>
      <c r="AY3" s="943"/>
      <c r="AZ3" s="943"/>
      <c r="BA3" s="943"/>
      <c r="BB3" s="943"/>
      <c r="BC3" s="943"/>
      <c r="BD3" s="943"/>
      <c r="BE3" s="943"/>
      <c r="BF3" s="943"/>
      <c r="BG3" s="943"/>
      <c r="BH3" s="943"/>
      <c r="BI3" s="943"/>
      <c r="BJ3" s="943"/>
      <c r="BK3" s="943"/>
      <c r="BL3" s="943"/>
      <c r="BM3" s="943"/>
      <c r="BN3" s="943"/>
      <c r="BO3" s="943"/>
      <c r="BP3" s="943"/>
      <c r="BQ3" s="943"/>
      <c r="BR3" s="943"/>
      <c r="BS3" s="943"/>
      <c r="BT3" s="943"/>
      <c r="BU3" s="943"/>
      <c r="BV3" s="943"/>
      <c r="BW3" s="943"/>
      <c r="BX3" s="943"/>
      <c r="BY3" s="943"/>
      <c r="BZ3" s="943"/>
      <c r="CA3" s="943"/>
      <c r="CB3" s="943"/>
      <c r="CC3" s="943"/>
      <c r="CD3" s="943"/>
      <c r="CE3" s="943"/>
      <c r="CF3" s="943"/>
      <c r="CG3" s="943"/>
      <c r="CH3" s="943"/>
      <c r="CI3" s="943"/>
      <c r="CJ3" s="943"/>
      <c r="CK3" s="943"/>
      <c r="CL3" s="943"/>
      <c r="CM3" s="943"/>
      <c r="CN3" s="943"/>
      <c r="CO3" s="943"/>
      <c r="CP3" s="944" t="s">
        <v>189</v>
      </c>
      <c r="CQ3" s="944" t="s">
        <v>189</v>
      </c>
      <c r="CR3" s="944" t="s">
        <v>189</v>
      </c>
      <c r="CS3" s="944" t="s">
        <v>189</v>
      </c>
      <c r="CT3" s="944" t="s">
        <v>189</v>
      </c>
      <c r="CU3" s="944" t="s">
        <v>189</v>
      </c>
      <c r="CV3" s="944" t="s">
        <v>189</v>
      </c>
      <c r="CW3" s="944" t="s">
        <v>189</v>
      </c>
      <c r="CX3" s="944" t="s">
        <v>189</v>
      </c>
      <c r="CY3" s="944" t="s">
        <v>189</v>
      </c>
      <c r="CZ3" s="944" t="s">
        <v>189</v>
      </c>
      <c r="DA3" s="944" t="s">
        <v>189</v>
      </c>
      <c r="DB3" s="944" t="s">
        <v>189</v>
      </c>
      <c r="DC3" s="944" t="s">
        <v>189</v>
      </c>
      <c r="DD3" s="944" t="s">
        <v>189</v>
      </c>
      <c r="DE3" s="944" t="s">
        <v>189</v>
      </c>
      <c r="DF3" s="944" t="s">
        <v>189</v>
      </c>
      <c r="DG3" s="944" t="s">
        <v>189</v>
      </c>
      <c r="DH3" s="944" t="s">
        <v>189</v>
      </c>
      <c r="DI3" s="944" t="s">
        <v>189</v>
      </c>
      <c r="DJ3" s="944" t="s">
        <v>189</v>
      </c>
      <c r="DK3" s="944" t="s">
        <v>189</v>
      </c>
      <c r="DL3" s="944" t="s">
        <v>189</v>
      </c>
      <c r="DM3" s="944" t="s">
        <v>189</v>
      </c>
      <c r="DN3" s="944" t="s">
        <v>189</v>
      </c>
      <c r="DO3" s="944" t="s">
        <v>189</v>
      </c>
      <c r="DP3" s="944" t="s">
        <v>189</v>
      </c>
      <c r="DQ3" s="944" t="s">
        <v>189</v>
      </c>
      <c r="DR3" s="944" t="s">
        <v>189</v>
      </c>
      <c r="DS3" s="944" t="s">
        <v>189</v>
      </c>
      <c r="DT3" s="944" t="s">
        <v>189</v>
      </c>
      <c r="DU3" s="944" t="s">
        <v>189</v>
      </c>
      <c r="DV3" s="944" t="s">
        <v>189</v>
      </c>
      <c r="DW3" s="944" t="s">
        <v>189</v>
      </c>
      <c r="DX3" s="944" t="s">
        <v>189</v>
      </c>
      <c r="DY3" s="944" t="s">
        <v>189</v>
      </c>
      <c r="DZ3" s="944" t="s">
        <v>189</v>
      </c>
      <c r="EA3" s="944" t="s">
        <v>189</v>
      </c>
      <c r="EB3" s="944" t="s">
        <v>189</v>
      </c>
      <c r="EC3" s="944" t="s">
        <v>189</v>
      </c>
      <c r="ED3" s="944" t="s">
        <v>189</v>
      </c>
      <c r="EE3" s="944" t="s">
        <v>189</v>
      </c>
      <c r="EF3" s="944" t="s">
        <v>189</v>
      </c>
      <c r="EG3" s="944" t="s">
        <v>189</v>
      </c>
      <c r="EH3" s="944" t="s">
        <v>189</v>
      </c>
      <c r="EI3" s="944" t="s">
        <v>189</v>
      </c>
      <c r="EJ3" s="944" t="s">
        <v>189</v>
      </c>
      <c r="EK3" s="944" t="s">
        <v>189</v>
      </c>
      <c r="EL3" s="944" t="s">
        <v>189</v>
      </c>
      <c r="EM3" s="944" t="s">
        <v>189</v>
      </c>
      <c r="EN3" s="944" t="s">
        <v>189</v>
      </c>
      <c r="EO3" s="944" t="s">
        <v>189</v>
      </c>
      <c r="EP3" s="944" t="s">
        <v>189</v>
      </c>
      <c r="EQ3" s="944" t="s">
        <v>189</v>
      </c>
      <c r="ER3" s="944" t="s">
        <v>189</v>
      </c>
      <c r="ES3" s="944" t="s">
        <v>189</v>
      </c>
      <c r="ET3" s="944" t="s">
        <v>189</v>
      </c>
      <c r="EU3" s="944" t="s">
        <v>189</v>
      </c>
      <c r="EV3" s="944" t="s">
        <v>189</v>
      </c>
      <c r="EW3" s="944" t="s">
        <v>189</v>
      </c>
      <c r="EX3" s="944" t="s">
        <v>189</v>
      </c>
      <c r="EY3" s="944" t="s">
        <v>189</v>
      </c>
      <c r="EZ3" s="944" t="s">
        <v>189</v>
      </c>
      <c r="FA3" s="944" t="s">
        <v>189</v>
      </c>
      <c r="FB3" s="944" t="s">
        <v>189</v>
      </c>
      <c r="FC3" s="944" t="s">
        <v>189</v>
      </c>
      <c r="FD3" s="944" t="s">
        <v>189</v>
      </c>
      <c r="FE3" s="944" t="s">
        <v>189</v>
      </c>
      <c r="FF3" s="944" t="s">
        <v>189</v>
      </c>
      <c r="FG3" s="944" t="s">
        <v>189</v>
      </c>
      <c r="FH3" s="944" t="s">
        <v>189</v>
      </c>
      <c r="FI3" s="944" t="s">
        <v>189</v>
      </c>
      <c r="FJ3" s="944" t="s">
        <v>189</v>
      </c>
      <c r="FK3" s="944" t="s">
        <v>189</v>
      </c>
      <c r="FL3" s="944" t="s">
        <v>189</v>
      </c>
      <c r="FM3" s="944" t="s">
        <v>189</v>
      </c>
      <c r="FN3" s="944" t="s">
        <v>189</v>
      </c>
      <c r="FO3" s="944" t="s">
        <v>189</v>
      </c>
      <c r="FP3" s="944" t="s">
        <v>189</v>
      </c>
      <c r="FQ3" s="944" t="s">
        <v>189</v>
      </c>
      <c r="FR3" s="944" t="s">
        <v>189</v>
      </c>
      <c r="FS3" s="944" t="s">
        <v>189</v>
      </c>
      <c r="FT3" s="944" t="s">
        <v>189</v>
      </c>
      <c r="FU3" s="944" t="s">
        <v>189</v>
      </c>
      <c r="FV3" s="944" t="s">
        <v>189</v>
      </c>
      <c r="FW3" s="944" t="s">
        <v>189</v>
      </c>
      <c r="FX3" s="944" t="s">
        <v>189</v>
      </c>
      <c r="FY3" s="944" t="s">
        <v>189</v>
      </c>
      <c r="FZ3" s="944" t="s">
        <v>189</v>
      </c>
      <c r="GA3" s="944" t="s">
        <v>189</v>
      </c>
      <c r="GB3" s="944" t="s">
        <v>189</v>
      </c>
      <c r="GC3" s="944" t="s">
        <v>189</v>
      </c>
      <c r="GD3" s="944" t="s">
        <v>189</v>
      </c>
      <c r="GE3" s="944" t="s">
        <v>189</v>
      </c>
      <c r="GF3" s="944" t="s">
        <v>189</v>
      </c>
      <c r="GG3" s="944" t="s">
        <v>189</v>
      </c>
      <c r="GH3" s="944" t="s">
        <v>189</v>
      </c>
      <c r="GI3" s="944" t="s">
        <v>189</v>
      </c>
      <c r="GJ3" s="944" t="s">
        <v>189</v>
      </c>
      <c r="GK3" s="944" t="s">
        <v>189</v>
      </c>
      <c r="GL3" s="944" t="s">
        <v>189</v>
      </c>
      <c r="GM3" s="944" t="s">
        <v>189</v>
      </c>
      <c r="GN3" s="944" t="s">
        <v>189</v>
      </c>
      <c r="GO3" s="944" t="s">
        <v>189</v>
      </c>
      <c r="GP3" s="944" t="s">
        <v>189</v>
      </c>
      <c r="GQ3" s="944" t="s">
        <v>189</v>
      </c>
      <c r="GR3" s="944" t="s">
        <v>189</v>
      </c>
      <c r="GS3" s="944" t="s">
        <v>189</v>
      </c>
      <c r="GT3" s="944" t="s">
        <v>189</v>
      </c>
      <c r="GU3" s="944" t="s">
        <v>189</v>
      </c>
      <c r="GV3" s="944" t="s">
        <v>189</v>
      </c>
      <c r="GW3" s="944" t="s">
        <v>189</v>
      </c>
      <c r="GX3" s="944" t="s">
        <v>189</v>
      </c>
      <c r="GY3" s="944" t="s">
        <v>189</v>
      </c>
      <c r="GZ3" s="944" t="s">
        <v>189</v>
      </c>
      <c r="HA3" s="944" t="s">
        <v>189</v>
      </c>
      <c r="HB3" s="944" t="s">
        <v>189</v>
      </c>
      <c r="HC3" s="944" t="s">
        <v>189</v>
      </c>
      <c r="HD3" s="944" t="s">
        <v>189</v>
      </c>
      <c r="HE3" s="944" t="s">
        <v>189</v>
      </c>
      <c r="HF3" s="944" t="s">
        <v>189</v>
      </c>
      <c r="HG3" s="944" t="s">
        <v>189</v>
      </c>
      <c r="HH3" s="944" t="s">
        <v>189</v>
      </c>
      <c r="HI3" s="944" t="s">
        <v>189</v>
      </c>
      <c r="HJ3" s="944" t="s">
        <v>189</v>
      </c>
      <c r="HK3" s="944" t="s">
        <v>189</v>
      </c>
      <c r="HL3" s="944" t="s">
        <v>189</v>
      </c>
      <c r="HM3" s="944" t="s">
        <v>189</v>
      </c>
      <c r="HN3" s="944" t="s">
        <v>189</v>
      </c>
      <c r="HO3" s="944" t="s">
        <v>189</v>
      </c>
      <c r="HP3" s="944" t="s">
        <v>189</v>
      </c>
      <c r="HQ3" s="944" t="s">
        <v>189</v>
      </c>
      <c r="HR3" s="944" t="s">
        <v>189</v>
      </c>
      <c r="HS3" s="944" t="s">
        <v>189</v>
      </c>
      <c r="HT3" s="944" t="s">
        <v>189</v>
      </c>
      <c r="HU3" s="944" t="s">
        <v>189</v>
      </c>
      <c r="HV3" s="944" t="s">
        <v>189</v>
      </c>
      <c r="HW3" s="944" t="s">
        <v>189</v>
      </c>
      <c r="HX3" s="944" t="s">
        <v>189</v>
      </c>
      <c r="HY3" s="944" t="s">
        <v>189</v>
      </c>
      <c r="HZ3" s="944" t="s">
        <v>189</v>
      </c>
      <c r="IA3" s="944" t="s">
        <v>189</v>
      </c>
      <c r="IB3" s="944" t="s">
        <v>189</v>
      </c>
      <c r="IC3" s="944" t="s">
        <v>189</v>
      </c>
      <c r="ID3" s="944" t="s">
        <v>189</v>
      </c>
      <c r="IE3" s="944" t="s">
        <v>189</v>
      </c>
      <c r="IF3" s="944" t="s">
        <v>189</v>
      </c>
      <c r="IG3" s="944" t="s">
        <v>189</v>
      </c>
      <c r="IH3" s="944" t="s">
        <v>189</v>
      </c>
      <c r="II3" s="944" t="s">
        <v>189</v>
      </c>
      <c r="IJ3" s="944" t="s">
        <v>189</v>
      </c>
      <c r="IK3" s="944" t="s">
        <v>189</v>
      </c>
      <c r="IL3" s="944" t="s">
        <v>189</v>
      </c>
      <c r="IM3" s="944" t="s">
        <v>189</v>
      </c>
      <c r="IN3" s="944" t="s">
        <v>189</v>
      </c>
      <c r="IO3" s="944" t="s">
        <v>189</v>
      </c>
      <c r="IP3" s="944" t="s">
        <v>189</v>
      </c>
      <c r="IQ3" s="944" t="s">
        <v>189</v>
      </c>
      <c r="IR3" s="944" t="s">
        <v>189</v>
      </c>
      <c r="IS3" s="944" t="s">
        <v>189</v>
      </c>
      <c r="IT3" s="944" t="s">
        <v>189</v>
      </c>
      <c r="IU3" s="944" t="s">
        <v>189</v>
      </c>
      <c r="IV3" s="944" t="s">
        <v>189</v>
      </c>
      <c r="IW3" s="944" t="s">
        <v>189</v>
      </c>
      <c r="IX3" s="944" t="s">
        <v>189</v>
      </c>
      <c r="IY3" s="944" t="s">
        <v>189</v>
      </c>
      <c r="IZ3" s="944" t="s">
        <v>189</v>
      </c>
      <c r="JA3" s="944" t="s">
        <v>189</v>
      </c>
      <c r="JB3" s="944" t="s">
        <v>189</v>
      </c>
      <c r="JC3" s="944" t="s">
        <v>189</v>
      </c>
      <c r="JD3" s="944" t="s">
        <v>189</v>
      </c>
      <c r="JE3" s="944" t="s">
        <v>189</v>
      </c>
      <c r="JF3" s="944" t="s">
        <v>189</v>
      </c>
      <c r="JG3" s="944" t="s">
        <v>189</v>
      </c>
      <c r="JH3" s="944" t="s">
        <v>189</v>
      </c>
      <c r="JI3" s="944" t="s">
        <v>189</v>
      </c>
      <c r="JJ3" s="944" t="s">
        <v>189</v>
      </c>
      <c r="JK3" s="944" t="s">
        <v>189</v>
      </c>
      <c r="JL3" s="944" t="s">
        <v>189</v>
      </c>
      <c r="JM3" s="944" t="s">
        <v>189</v>
      </c>
      <c r="JN3" s="944" t="s">
        <v>189</v>
      </c>
      <c r="JO3" s="944" t="s">
        <v>189</v>
      </c>
      <c r="JP3" s="944" t="s">
        <v>189</v>
      </c>
      <c r="JQ3" s="944" t="s">
        <v>189</v>
      </c>
      <c r="JR3" s="944" t="s">
        <v>189</v>
      </c>
      <c r="JS3" s="944" t="s">
        <v>189</v>
      </c>
      <c r="JT3" s="944" t="s">
        <v>189</v>
      </c>
      <c r="JU3" s="944" t="s">
        <v>189</v>
      </c>
      <c r="JV3" s="944" t="s">
        <v>189</v>
      </c>
      <c r="JW3" s="944" t="s">
        <v>189</v>
      </c>
      <c r="JX3" s="944" t="s">
        <v>189</v>
      </c>
      <c r="JY3" s="944" t="s">
        <v>189</v>
      </c>
      <c r="JZ3" s="944" t="s">
        <v>189</v>
      </c>
      <c r="KA3" s="944" t="s">
        <v>189</v>
      </c>
      <c r="KB3" s="944" t="s">
        <v>189</v>
      </c>
      <c r="KC3" s="944" t="s">
        <v>189</v>
      </c>
      <c r="KD3" s="944" t="s">
        <v>189</v>
      </c>
      <c r="KE3" s="944" t="s">
        <v>189</v>
      </c>
      <c r="KF3" s="944" t="s">
        <v>189</v>
      </c>
      <c r="KG3" s="944" t="s">
        <v>189</v>
      </c>
      <c r="KH3" s="944" t="s">
        <v>189</v>
      </c>
      <c r="KI3" s="944" t="s">
        <v>189</v>
      </c>
      <c r="KJ3" s="944" t="s">
        <v>189</v>
      </c>
      <c r="KK3" s="944" t="s">
        <v>189</v>
      </c>
      <c r="KL3" s="944" t="s">
        <v>189</v>
      </c>
      <c r="KM3" s="944" t="s">
        <v>189</v>
      </c>
      <c r="KN3" s="944" t="s">
        <v>189</v>
      </c>
      <c r="KO3" s="944" t="s">
        <v>189</v>
      </c>
      <c r="KP3" s="944" t="s">
        <v>189</v>
      </c>
      <c r="KQ3" s="944" t="s">
        <v>189</v>
      </c>
      <c r="KR3" s="944" t="s">
        <v>189</v>
      </c>
      <c r="KS3" s="944" t="s">
        <v>189</v>
      </c>
      <c r="KT3" s="944" t="s">
        <v>189</v>
      </c>
      <c r="KU3" s="944" t="s">
        <v>189</v>
      </c>
      <c r="KV3" s="944" t="s">
        <v>189</v>
      </c>
      <c r="KW3" s="944" t="s">
        <v>189</v>
      </c>
      <c r="KX3" s="944" t="s">
        <v>189</v>
      </c>
      <c r="KY3" s="944" t="s">
        <v>189</v>
      </c>
      <c r="KZ3" s="944" t="s">
        <v>189</v>
      </c>
      <c r="LA3" s="944" t="s">
        <v>189</v>
      </c>
      <c r="LB3" s="944" t="s">
        <v>189</v>
      </c>
      <c r="LC3" s="944" t="s">
        <v>189</v>
      </c>
      <c r="LD3" s="944" t="s">
        <v>189</v>
      </c>
      <c r="LE3" s="944" t="s">
        <v>189</v>
      </c>
      <c r="LF3" s="944" t="s">
        <v>189</v>
      </c>
      <c r="LG3" s="944" t="s">
        <v>189</v>
      </c>
      <c r="LH3" s="944" t="s">
        <v>189</v>
      </c>
      <c r="LI3" s="944" t="s">
        <v>189</v>
      </c>
      <c r="LJ3" s="944" t="s">
        <v>189</v>
      </c>
      <c r="LK3" s="944" t="s">
        <v>189</v>
      </c>
      <c r="LL3" s="944" t="s">
        <v>189</v>
      </c>
      <c r="LM3" s="944" t="s">
        <v>189</v>
      </c>
      <c r="LN3" s="944" t="s">
        <v>189</v>
      </c>
      <c r="LO3" s="944" t="s">
        <v>189</v>
      </c>
      <c r="LP3" s="944" t="s">
        <v>189</v>
      </c>
      <c r="LQ3" s="944" t="s">
        <v>189</v>
      </c>
      <c r="LR3" s="944" t="s">
        <v>189</v>
      </c>
      <c r="LS3" s="944" t="s">
        <v>189</v>
      </c>
      <c r="LT3" s="944" t="s">
        <v>189</v>
      </c>
      <c r="LU3" s="944" t="s">
        <v>189</v>
      </c>
      <c r="LV3" s="944" t="s">
        <v>189</v>
      </c>
      <c r="LW3" s="944" t="s">
        <v>189</v>
      </c>
      <c r="LX3" s="944" t="s">
        <v>189</v>
      </c>
      <c r="LY3" s="944" t="s">
        <v>189</v>
      </c>
      <c r="LZ3" s="944" t="s">
        <v>189</v>
      </c>
      <c r="MA3" s="944" t="s">
        <v>189</v>
      </c>
      <c r="MB3" s="944" t="s">
        <v>189</v>
      </c>
      <c r="MC3" s="944" t="s">
        <v>189</v>
      </c>
      <c r="MD3" s="944" t="s">
        <v>189</v>
      </c>
      <c r="ME3" s="944" t="s">
        <v>189</v>
      </c>
      <c r="MF3" s="944" t="s">
        <v>189</v>
      </c>
      <c r="MG3" s="944" t="s">
        <v>189</v>
      </c>
      <c r="MH3" s="944" t="s">
        <v>189</v>
      </c>
      <c r="MI3" s="944" t="s">
        <v>189</v>
      </c>
      <c r="MJ3" s="944" t="s">
        <v>189</v>
      </c>
      <c r="MK3" s="944" t="s">
        <v>189</v>
      </c>
      <c r="ML3" s="944" t="s">
        <v>189</v>
      </c>
      <c r="MM3" s="944" t="s">
        <v>189</v>
      </c>
      <c r="MN3" s="944" t="s">
        <v>189</v>
      </c>
      <c r="MO3" s="944" t="s">
        <v>189</v>
      </c>
      <c r="MP3" s="944" t="s">
        <v>189</v>
      </c>
      <c r="MQ3" s="944" t="s">
        <v>189</v>
      </c>
      <c r="MR3" s="944" t="s">
        <v>189</v>
      </c>
      <c r="MS3" s="944" t="s">
        <v>189</v>
      </c>
      <c r="MT3" s="944" t="s">
        <v>189</v>
      </c>
      <c r="MU3" s="944" t="s">
        <v>189</v>
      </c>
      <c r="MV3" s="944" t="s">
        <v>189</v>
      </c>
      <c r="MW3" s="944" t="s">
        <v>189</v>
      </c>
      <c r="MX3" s="944" t="s">
        <v>189</v>
      </c>
      <c r="MY3" s="944" t="s">
        <v>189</v>
      </c>
      <c r="MZ3" s="944" t="s">
        <v>189</v>
      </c>
      <c r="NA3" s="944" t="s">
        <v>189</v>
      </c>
      <c r="NB3" s="944" t="s">
        <v>189</v>
      </c>
      <c r="NC3" s="944" t="s">
        <v>189</v>
      </c>
      <c r="ND3" s="944" t="s">
        <v>189</v>
      </c>
      <c r="NE3" s="944" t="s">
        <v>189</v>
      </c>
      <c r="NF3" s="944" t="s">
        <v>189</v>
      </c>
      <c r="NG3" s="944" t="s">
        <v>189</v>
      </c>
      <c r="NH3" s="944" t="s">
        <v>189</v>
      </c>
      <c r="NI3" s="944" t="s">
        <v>189</v>
      </c>
      <c r="NJ3" s="944" t="s">
        <v>189</v>
      </c>
      <c r="NK3" s="944" t="s">
        <v>189</v>
      </c>
      <c r="NL3" s="944" t="s">
        <v>189</v>
      </c>
      <c r="NM3" s="944" t="s">
        <v>189</v>
      </c>
      <c r="NN3" s="944" t="s">
        <v>189</v>
      </c>
      <c r="NO3" s="944" t="s">
        <v>189</v>
      </c>
      <c r="NP3" s="944" t="s">
        <v>189</v>
      </c>
      <c r="NQ3" s="944" t="s">
        <v>189</v>
      </c>
      <c r="NR3" s="944" t="s">
        <v>189</v>
      </c>
      <c r="NS3" s="944" t="s">
        <v>189</v>
      </c>
      <c r="NT3" s="944" t="s">
        <v>189</v>
      </c>
      <c r="NU3" s="944" t="s">
        <v>189</v>
      </c>
      <c r="NV3" s="944" t="s">
        <v>189</v>
      </c>
      <c r="NW3" s="944" t="s">
        <v>189</v>
      </c>
    </row>
    <row r="4" spans="1:387" ht="18" x14ac:dyDescent="0.25">
      <c r="A4" s="2138" t="s">
        <v>14</v>
      </c>
      <c r="B4" s="2139"/>
      <c r="C4" s="2140"/>
      <c r="D4" s="2141" t="s">
        <v>2975</v>
      </c>
      <c r="E4" s="2141"/>
      <c r="F4" s="2141"/>
      <c r="G4" s="2142"/>
      <c r="H4" s="2139" t="s">
        <v>16</v>
      </c>
      <c r="I4" s="2140"/>
      <c r="J4" s="2143">
        <v>46386</v>
      </c>
      <c r="K4" s="2135"/>
      <c r="L4" s="2135"/>
      <c r="M4" s="2135"/>
      <c r="N4" s="2135"/>
      <c r="O4" s="2136"/>
      <c r="P4" s="2139" t="s">
        <v>17</v>
      </c>
      <c r="Q4" s="2140"/>
      <c r="R4" s="2135" t="s">
        <v>18</v>
      </c>
      <c r="S4" s="2135"/>
      <c r="T4" s="2144"/>
      <c r="U4" s="2133" t="s">
        <v>19</v>
      </c>
      <c r="V4" s="2134"/>
      <c r="W4" s="2135" t="s">
        <v>189</v>
      </c>
      <c r="X4" s="2135"/>
      <c r="Y4" s="2135"/>
      <c r="Z4" s="2136"/>
      <c r="AA4" s="2123"/>
      <c r="AB4" s="2124"/>
      <c r="AC4" s="2124"/>
      <c r="AD4" s="2124"/>
      <c r="AE4" s="2125"/>
      <c r="AF4" s="943"/>
      <c r="AG4" s="943"/>
      <c r="AH4" s="943"/>
      <c r="AI4" s="943"/>
      <c r="AJ4" s="943"/>
      <c r="AK4" s="943"/>
      <c r="AL4" s="943"/>
      <c r="AM4" s="943"/>
      <c r="AN4" s="943"/>
      <c r="AO4" s="943"/>
      <c r="AP4" s="943"/>
      <c r="AQ4" s="943"/>
      <c r="AR4" s="943"/>
      <c r="AS4" s="943"/>
      <c r="AT4" s="943"/>
      <c r="AU4" s="943"/>
      <c r="AV4" s="943"/>
      <c r="AW4" s="943"/>
      <c r="AX4" s="943"/>
      <c r="AY4" s="943"/>
      <c r="AZ4" s="943"/>
      <c r="BA4" s="943"/>
      <c r="BB4" s="943"/>
      <c r="BC4" s="943"/>
      <c r="BD4" s="943"/>
      <c r="BE4" s="943"/>
      <c r="BF4" s="943"/>
      <c r="BG4" s="943"/>
      <c r="BH4" s="943"/>
      <c r="BI4" s="943"/>
      <c r="BJ4" s="943"/>
      <c r="BK4" s="943"/>
      <c r="BL4" s="943"/>
      <c r="BM4" s="943"/>
      <c r="BN4" s="943"/>
      <c r="BO4" s="943"/>
      <c r="BP4" s="943"/>
      <c r="BQ4" s="943"/>
      <c r="BR4" s="943"/>
      <c r="BS4" s="943"/>
      <c r="BT4" s="943"/>
      <c r="BU4" s="943"/>
      <c r="BV4" s="943"/>
      <c r="BW4" s="943"/>
      <c r="BX4" s="943"/>
      <c r="BY4" s="943"/>
      <c r="BZ4" s="943"/>
      <c r="CA4" s="943"/>
      <c r="CB4" s="943"/>
      <c r="CC4" s="943"/>
      <c r="CD4" s="943"/>
      <c r="CE4" s="943"/>
      <c r="CF4" s="943"/>
      <c r="CG4" s="943"/>
      <c r="CH4" s="943"/>
      <c r="CI4" s="943"/>
      <c r="CJ4" s="943"/>
      <c r="CK4" s="943"/>
      <c r="CL4" s="943"/>
      <c r="CM4" s="943"/>
      <c r="CN4" s="943"/>
      <c r="CO4" s="943"/>
      <c r="CP4" s="944" t="s">
        <v>189</v>
      </c>
      <c r="CQ4" s="944" t="s">
        <v>189</v>
      </c>
      <c r="CR4" s="944" t="s">
        <v>189</v>
      </c>
      <c r="CS4" s="944" t="s">
        <v>189</v>
      </c>
      <c r="CT4" s="944" t="s">
        <v>189</v>
      </c>
      <c r="CU4" s="944" t="s">
        <v>189</v>
      </c>
      <c r="CV4" s="944" t="s">
        <v>189</v>
      </c>
      <c r="CW4" s="944" t="s">
        <v>189</v>
      </c>
      <c r="CX4" s="944" t="s">
        <v>189</v>
      </c>
      <c r="CY4" s="944" t="s">
        <v>189</v>
      </c>
      <c r="CZ4" s="944" t="s">
        <v>189</v>
      </c>
      <c r="DA4" s="944" t="s">
        <v>189</v>
      </c>
      <c r="DB4" s="944" t="s">
        <v>189</v>
      </c>
      <c r="DC4" s="944" t="s">
        <v>189</v>
      </c>
      <c r="DD4" s="944" t="s">
        <v>189</v>
      </c>
      <c r="DE4" s="944" t="s">
        <v>189</v>
      </c>
      <c r="DF4" s="944" t="s">
        <v>189</v>
      </c>
      <c r="DG4" s="944" t="s">
        <v>189</v>
      </c>
      <c r="DH4" s="944" t="s">
        <v>189</v>
      </c>
      <c r="DI4" s="944" t="s">
        <v>189</v>
      </c>
      <c r="DJ4" s="944" t="s">
        <v>189</v>
      </c>
      <c r="DK4" s="944" t="s">
        <v>189</v>
      </c>
      <c r="DL4" s="944" t="s">
        <v>189</v>
      </c>
      <c r="DM4" s="944" t="s">
        <v>189</v>
      </c>
      <c r="DN4" s="944" t="s">
        <v>189</v>
      </c>
      <c r="DO4" s="944" t="s">
        <v>189</v>
      </c>
      <c r="DP4" s="944" t="s">
        <v>189</v>
      </c>
      <c r="DQ4" s="944" t="s">
        <v>189</v>
      </c>
      <c r="DR4" s="944" t="s">
        <v>189</v>
      </c>
      <c r="DS4" s="944" t="s">
        <v>189</v>
      </c>
      <c r="DT4" s="944" t="s">
        <v>189</v>
      </c>
      <c r="DU4" s="944" t="s">
        <v>189</v>
      </c>
      <c r="DV4" s="944" t="s">
        <v>189</v>
      </c>
      <c r="DW4" s="944" t="s">
        <v>189</v>
      </c>
      <c r="DX4" s="944" t="s">
        <v>189</v>
      </c>
      <c r="DY4" s="944" t="s">
        <v>189</v>
      </c>
      <c r="DZ4" s="944" t="s">
        <v>189</v>
      </c>
      <c r="EA4" s="944" t="s">
        <v>189</v>
      </c>
      <c r="EB4" s="944" t="s">
        <v>189</v>
      </c>
      <c r="EC4" s="944" t="s">
        <v>189</v>
      </c>
      <c r="ED4" s="944" t="s">
        <v>189</v>
      </c>
      <c r="EE4" s="944" t="s">
        <v>189</v>
      </c>
      <c r="EF4" s="944" t="s">
        <v>189</v>
      </c>
      <c r="EG4" s="944" t="s">
        <v>189</v>
      </c>
      <c r="EH4" s="944" t="s">
        <v>189</v>
      </c>
      <c r="EI4" s="944" t="s">
        <v>189</v>
      </c>
      <c r="EJ4" s="944" t="s">
        <v>189</v>
      </c>
      <c r="EK4" s="944" t="s">
        <v>189</v>
      </c>
      <c r="EL4" s="944" t="s">
        <v>189</v>
      </c>
      <c r="EM4" s="944" t="s">
        <v>189</v>
      </c>
      <c r="EN4" s="944" t="s">
        <v>189</v>
      </c>
      <c r="EO4" s="944" t="s">
        <v>189</v>
      </c>
      <c r="EP4" s="944" t="s">
        <v>189</v>
      </c>
      <c r="EQ4" s="944" t="s">
        <v>189</v>
      </c>
      <c r="ER4" s="944" t="s">
        <v>189</v>
      </c>
      <c r="ES4" s="944" t="s">
        <v>189</v>
      </c>
      <c r="ET4" s="944" t="s">
        <v>189</v>
      </c>
      <c r="EU4" s="944" t="s">
        <v>189</v>
      </c>
      <c r="EV4" s="944" t="s">
        <v>189</v>
      </c>
      <c r="EW4" s="944" t="s">
        <v>189</v>
      </c>
      <c r="EX4" s="944" t="s">
        <v>189</v>
      </c>
      <c r="EY4" s="944" t="s">
        <v>189</v>
      </c>
      <c r="EZ4" s="944" t="s">
        <v>189</v>
      </c>
      <c r="FA4" s="944" t="s">
        <v>189</v>
      </c>
      <c r="FB4" s="944" t="s">
        <v>189</v>
      </c>
      <c r="FC4" s="944" t="s">
        <v>189</v>
      </c>
      <c r="FD4" s="944" t="s">
        <v>189</v>
      </c>
      <c r="FE4" s="944" t="s">
        <v>189</v>
      </c>
      <c r="FF4" s="944" t="s">
        <v>189</v>
      </c>
      <c r="FG4" s="944" t="s">
        <v>189</v>
      </c>
      <c r="FH4" s="944" t="s">
        <v>189</v>
      </c>
      <c r="FI4" s="944" t="s">
        <v>189</v>
      </c>
      <c r="FJ4" s="944" t="s">
        <v>189</v>
      </c>
      <c r="FK4" s="944" t="s">
        <v>189</v>
      </c>
      <c r="FL4" s="944" t="s">
        <v>189</v>
      </c>
      <c r="FM4" s="944" t="s">
        <v>189</v>
      </c>
      <c r="FN4" s="944" t="s">
        <v>189</v>
      </c>
      <c r="FO4" s="944" t="s">
        <v>189</v>
      </c>
      <c r="FP4" s="944" t="s">
        <v>189</v>
      </c>
      <c r="FQ4" s="944" t="s">
        <v>189</v>
      </c>
      <c r="FR4" s="944" t="s">
        <v>189</v>
      </c>
      <c r="FS4" s="944" t="s">
        <v>189</v>
      </c>
      <c r="FT4" s="944" t="s">
        <v>189</v>
      </c>
      <c r="FU4" s="944" t="s">
        <v>189</v>
      </c>
      <c r="FV4" s="944" t="s">
        <v>189</v>
      </c>
      <c r="FW4" s="944" t="s">
        <v>189</v>
      </c>
      <c r="FX4" s="944" t="s">
        <v>189</v>
      </c>
      <c r="FY4" s="944" t="s">
        <v>189</v>
      </c>
      <c r="FZ4" s="944" t="s">
        <v>189</v>
      </c>
      <c r="GA4" s="944" t="s">
        <v>189</v>
      </c>
      <c r="GB4" s="944" t="s">
        <v>189</v>
      </c>
      <c r="GC4" s="944" t="s">
        <v>189</v>
      </c>
      <c r="GD4" s="944" t="s">
        <v>189</v>
      </c>
      <c r="GE4" s="944" t="s">
        <v>189</v>
      </c>
      <c r="GF4" s="944" t="s">
        <v>189</v>
      </c>
      <c r="GG4" s="944" t="s">
        <v>189</v>
      </c>
      <c r="GH4" s="944" t="s">
        <v>189</v>
      </c>
      <c r="GI4" s="944" t="s">
        <v>189</v>
      </c>
      <c r="GJ4" s="944" t="s">
        <v>189</v>
      </c>
      <c r="GK4" s="944" t="s">
        <v>189</v>
      </c>
      <c r="GL4" s="944" t="s">
        <v>189</v>
      </c>
      <c r="GM4" s="944" t="s">
        <v>189</v>
      </c>
      <c r="GN4" s="944" t="s">
        <v>189</v>
      </c>
      <c r="GO4" s="944" t="s">
        <v>189</v>
      </c>
      <c r="GP4" s="944" t="s">
        <v>189</v>
      </c>
      <c r="GQ4" s="944" t="s">
        <v>189</v>
      </c>
      <c r="GR4" s="944" t="s">
        <v>189</v>
      </c>
      <c r="GS4" s="944" t="s">
        <v>189</v>
      </c>
      <c r="GT4" s="944" t="s">
        <v>189</v>
      </c>
      <c r="GU4" s="944" t="s">
        <v>189</v>
      </c>
      <c r="GV4" s="944" t="s">
        <v>189</v>
      </c>
      <c r="GW4" s="944" t="s">
        <v>189</v>
      </c>
      <c r="GX4" s="944" t="s">
        <v>189</v>
      </c>
      <c r="GY4" s="944" t="s">
        <v>189</v>
      </c>
      <c r="GZ4" s="944" t="s">
        <v>189</v>
      </c>
      <c r="HA4" s="944" t="s">
        <v>189</v>
      </c>
      <c r="HB4" s="944" t="s">
        <v>189</v>
      </c>
      <c r="HC4" s="944" t="s">
        <v>189</v>
      </c>
      <c r="HD4" s="944" t="s">
        <v>189</v>
      </c>
      <c r="HE4" s="944" t="s">
        <v>189</v>
      </c>
      <c r="HF4" s="944" t="s">
        <v>189</v>
      </c>
      <c r="HG4" s="944" t="s">
        <v>189</v>
      </c>
      <c r="HH4" s="944" t="s">
        <v>189</v>
      </c>
      <c r="HI4" s="944" t="s">
        <v>189</v>
      </c>
      <c r="HJ4" s="944" t="s">
        <v>189</v>
      </c>
      <c r="HK4" s="944" t="s">
        <v>189</v>
      </c>
      <c r="HL4" s="944" t="s">
        <v>189</v>
      </c>
      <c r="HM4" s="944" t="s">
        <v>189</v>
      </c>
      <c r="HN4" s="944" t="s">
        <v>189</v>
      </c>
      <c r="HO4" s="944" t="s">
        <v>189</v>
      </c>
      <c r="HP4" s="944" t="s">
        <v>189</v>
      </c>
      <c r="HQ4" s="944" t="s">
        <v>189</v>
      </c>
      <c r="HR4" s="944" t="s">
        <v>189</v>
      </c>
      <c r="HS4" s="944" t="s">
        <v>189</v>
      </c>
      <c r="HT4" s="944" t="s">
        <v>189</v>
      </c>
      <c r="HU4" s="944" t="s">
        <v>189</v>
      </c>
      <c r="HV4" s="944" t="s">
        <v>189</v>
      </c>
      <c r="HW4" s="944" t="s">
        <v>189</v>
      </c>
      <c r="HX4" s="944" t="s">
        <v>189</v>
      </c>
      <c r="HY4" s="944" t="s">
        <v>189</v>
      </c>
      <c r="HZ4" s="944" t="s">
        <v>189</v>
      </c>
      <c r="IA4" s="944" t="s">
        <v>189</v>
      </c>
      <c r="IB4" s="944" t="s">
        <v>189</v>
      </c>
      <c r="IC4" s="944" t="s">
        <v>189</v>
      </c>
      <c r="ID4" s="944" t="s">
        <v>189</v>
      </c>
      <c r="IE4" s="944" t="s">
        <v>189</v>
      </c>
      <c r="IF4" s="944" t="s">
        <v>189</v>
      </c>
      <c r="IG4" s="944" t="s">
        <v>189</v>
      </c>
      <c r="IH4" s="944" t="s">
        <v>189</v>
      </c>
      <c r="II4" s="944" t="s">
        <v>189</v>
      </c>
      <c r="IJ4" s="944" t="s">
        <v>189</v>
      </c>
      <c r="IK4" s="944" t="s">
        <v>189</v>
      </c>
      <c r="IL4" s="944" t="s">
        <v>189</v>
      </c>
      <c r="IM4" s="944" t="s">
        <v>189</v>
      </c>
      <c r="IN4" s="944" t="s">
        <v>189</v>
      </c>
      <c r="IO4" s="944" t="s">
        <v>189</v>
      </c>
      <c r="IP4" s="944" t="s">
        <v>189</v>
      </c>
      <c r="IQ4" s="944" t="s">
        <v>189</v>
      </c>
      <c r="IR4" s="944" t="s">
        <v>189</v>
      </c>
      <c r="IS4" s="944" t="s">
        <v>189</v>
      </c>
      <c r="IT4" s="944" t="s">
        <v>189</v>
      </c>
      <c r="IU4" s="944" t="s">
        <v>189</v>
      </c>
      <c r="IV4" s="944" t="s">
        <v>189</v>
      </c>
      <c r="IW4" s="944" t="s">
        <v>189</v>
      </c>
      <c r="IX4" s="944" t="s">
        <v>189</v>
      </c>
      <c r="IY4" s="944" t="s">
        <v>189</v>
      </c>
      <c r="IZ4" s="944" t="s">
        <v>189</v>
      </c>
      <c r="JA4" s="944" t="s">
        <v>189</v>
      </c>
      <c r="JB4" s="944" t="s">
        <v>189</v>
      </c>
      <c r="JC4" s="944" t="s">
        <v>189</v>
      </c>
      <c r="JD4" s="944" t="s">
        <v>189</v>
      </c>
      <c r="JE4" s="944" t="s">
        <v>189</v>
      </c>
      <c r="JF4" s="944" t="s">
        <v>189</v>
      </c>
      <c r="JG4" s="944" t="s">
        <v>189</v>
      </c>
      <c r="JH4" s="944" t="s">
        <v>189</v>
      </c>
      <c r="JI4" s="944" t="s">
        <v>189</v>
      </c>
      <c r="JJ4" s="944" t="s">
        <v>189</v>
      </c>
      <c r="JK4" s="944" t="s">
        <v>189</v>
      </c>
      <c r="JL4" s="944" t="s">
        <v>189</v>
      </c>
      <c r="JM4" s="944" t="s">
        <v>189</v>
      </c>
      <c r="JN4" s="944" t="s">
        <v>189</v>
      </c>
      <c r="JO4" s="944" t="s">
        <v>189</v>
      </c>
      <c r="JP4" s="944" t="s">
        <v>189</v>
      </c>
      <c r="JQ4" s="944" t="s">
        <v>189</v>
      </c>
      <c r="JR4" s="944" t="s">
        <v>189</v>
      </c>
      <c r="JS4" s="944" t="s">
        <v>189</v>
      </c>
      <c r="JT4" s="944" t="s">
        <v>189</v>
      </c>
      <c r="JU4" s="944" t="s">
        <v>189</v>
      </c>
      <c r="JV4" s="944" t="s">
        <v>189</v>
      </c>
      <c r="JW4" s="944" t="s">
        <v>189</v>
      </c>
      <c r="JX4" s="944" t="s">
        <v>189</v>
      </c>
      <c r="JY4" s="944" t="s">
        <v>189</v>
      </c>
      <c r="JZ4" s="944" t="s">
        <v>189</v>
      </c>
      <c r="KA4" s="944" t="s">
        <v>189</v>
      </c>
      <c r="KB4" s="944" t="s">
        <v>189</v>
      </c>
      <c r="KC4" s="944" t="s">
        <v>189</v>
      </c>
      <c r="KD4" s="944" t="s">
        <v>189</v>
      </c>
      <c r="KE4" s="944" t="s">
        <v>189</v>
      </c>
      <c r="KF4" s="944" t="s">
        <v>189</v>
      </c>
      <c r="KG4" s="944" t="s">
        <v>189</v>
      </c>
      <c r="KH4" s="944" t="s">
        <v>189</v>
      </c>
      <c r="KI4" s="944" t="s">
        <v>189</v>
      </c>
      <c r="KJ4" s="944" t="s">
        <v>189</v>
      </c>
      <c r="KK4" s="944" t="s">
        <v>189</v>
      </c>
      <c r="KL4" s="944" t="s">
        <v>189</v>
      </c>
      <c r="KM4" s="944" t="s">
        <v>189</v>
      </c>
      <c r="KN4" s="944" t="s">
        <v>189</v>
      </c>
      <c r="KO4" s="944" t="s">
        <v>189</v>
      </c>
      <c r="KP4" s="944" t="s">
        <v>189</v>
      </c>
      <c r="KQ4" s="944" t="s">
        <v>189</v>
      </c>
      <c r="KR4" s="944" t="s">
        <v>189</v>
      </c>
      <c r="KS4" s="944" t="s">
        <v>189</v>
      </c>
      <c r="KT4" s="944" t="s">
        <v>189</v>
      </c>
      <c r="KU4" s="944" t="s">
        <v>189</v>
      </c>
      <c r="KV4" s="944" t="s">
        <v>189</v>
      </c>
      <c r="KW4" s="944" t="s">
        <v>189</v>
      </c>
      <c r="KX4" s="944" t="s">
        <v>189</v>
      </c>
      <c r="KY4" s="944" t="s">
        <v>189</v>
      </c>
      <c r="KZ4" s="944" t="s">
        <v>189</v>
      </c>
      <c r="LA4" s="944" t="s">
        <v>189</v>
      </c>
      <c r="LB4" s="944" t="s">
        <v>189</v>
      </c>
      <c r="LC4" s="944" t="s">
        <v>189</v>
      </c>
      <c r="LD4" s="944" t="s">
        <v>189</v>
      </c>
      <c r="LE4" s="944" t="s">
        <v>189</v>
      </c>
      <c r="LF4" s="944" t="s">
        <v>189</v>
      </c>
      <c r="LG4" s="944" t="s">
        <v>189</v>
      </c>
      <c r="LH4" s="944" t="s">
        <v>189</v>
      </c>
      <c r="LI4" s="944" t="s">
        <v>189</v>
      </c>
      <c r="LJ4" s="944" t="s">
        <v>189</v>
      </c>
      <c r="LK4" s="944" t="s">
        <v>189</v>
      </c>
      <c r="LL4" s="944" t="s">
        <v>189</v>
      </c>
      <c r="LM4" s="944" t="s">
        <v>189</v>
      </c>
      <c r="LN4" s="944" t="s">
        <v>189</v>
      </c>
      <c r="LO4" s="944" t="s">
        <v>189</v>
      </c>
      <c r="LP4" s="944" t="s">
        <v>189</v>
      </c>
      <c r="LQ4" s="944" t="s">
        <v>189</v>
      </c>
      <c r="LR4" s="944" t="s">
        <v>189</v>
      </c>
      <c r="LS4" s="944" t="s">
        <v>189</v>
      </c>
      <c r="LT4" s="944" t="s">
        <v>189</v>
      </c>
      <c r="LU4" s="944" t="s">
        <v>189</v>
      </c>
      <c r="LV4" s="944" t="s">
        <v>189</v>
      </c>
      <c r="LW4" s="944" t="s">
        <v>189</v>
      </c>
      <c r="LX4" s="944" t="s">
        <v>189</v>
      </c>
      <c r="LY4" s="944" t="s">
        <v>189</v>
      </c>
      <c r="LZ4" s="944" t="s">
        <v>189</v>
      </c>
      <c r="MA4" s="944" t="s">
        <v>189</v>
      </c>
      <c r="MB4" s="944" t="s">
        <v>189</v>
      </c>
      <c r="MC4" s="944" t="s">
        <v>189</v>
      </c>
      <c r="MD4" s="944" t="s">
        <v>189</v>
      </c>
      <c r="ME4" s="944" t="s">
        <v>189</v>
      </c>
      <c r="MF4" s="944" t="s">
        <v>189</v>
      </c>
      <c r="MG4" s="944" t="s">
        <v>189</v>
      </c>
      <c r="MH4" s="944" t="s">
        <v>189</v>
      </c>
      <c r="MI4" s="944" t="s">
        <v>189</v>
      </c>
      <c r="MJ4" s="944" t="s">
        <v>189</v>
      </c>
      <c r="MK4" s="944" t="s">
        <v>189</v>
      </c>
      <c r="ML4" s="944" t="s">
        <v>189</v>
      </c>
      <c r="MM4" s="944" t="s">
        <v>189</v>
      </c>
      <c r="MN4" s="944" t="s">
        <v>189</v>
      </c>
      <c r="MO4" s="944" t="s">
        <v>189</v>
      </c>
      <c r="MP4" s="944" t="s">
        <v>189</v>
      </c>
      <c r="MQ4" s="944" t="s">
        <v>189</v>
      </c>
      <c r="MR4" s="944" t="s">
        <v>189</v>
      </c>
      <c r="MS4" s="944" t="s">
        <v>189</v>
      </c>
      <c r="MT4" s="944" t="s">
        <v>189</v>
      </c>
      <c r="MU4" s="944" t="s">
        <v>189</v>
      </c>
      <c r="MV4" s="944" t="s">
        <v>189</v>
      </c>
      <c r="MW4" s="944" t="s">
        <v>189</v>
      </c>
      <c r="MX4" s="944" t="s">
        <v>189</v>
      </c>
      <c r="MY4" s="944" t="s">
        <v>189</v>
      </c>
      <c r="MZ4" s="944" t="s">
        <v>189</v>
      </c>
      <c r="NA4" s="944" t="s">
        <v>189</v>
      </c>
      <c r="NB4" s="944" t="s">
        <v>189</v>
      </c>
      <c r="NC4" s="944" t="s">
        <v>189</v>
      </c>
      <c r="ND4" s="944" t="s">
        <v>189</v>
      </c>
      <c r="NE4" s="944" t="s">
        <v>189</v>
      </c>
      <c r="NF4" s="944" t="s">
        <v>189</v>
      </c>
      <c r="NG4" s="944" t="s">
        <v>189</v>
      </c>
      <c r="NH4" s="944" t="s">
        <v>189</v>
      </c>
      <c r="NI4" s="944" t="s">
        <v>189</v>
      </c>
      <c r="NJ4" s="944" t="s">
        <v>189</v>
      </c>
      <c r="NK4" s="944" t="s">
        <v>189</v>
      </c>
      <c r="NL4" s="944" t="s">
        <v>189</v>
      </c>
      <c r="NM4" s="944" t="s">
        <v>189</v>
      </c>
      <c r="NN4" s="944" t="s">
        <v>189</v>
      </c>
      <c r="NO4" s="944" t="s">
        <v>189</v>
      </c>
      <c r="NP4" s="944" t="s">
        <v>189</v>
      </c>
      <c r="NQ4" s="944" t="s">
        <v>189</v>
      </c>
      <c r="NR4" s="944" t="s">
        <v>189</v>
      </c>
      <c r="NS4" s="944" t="s">
        <v>189</v>
      </c>
      <c r="NT4" s="944" t="s">
        <v>189</v>
      </c>
      <c r="NU4" s="944" t="s">
        <v>189</v>
      </c>
      <c r="NV4" s="944" t="s">
        <v>189</v>
      </c>
      <c r="NW4" s="944" t="s">
        <v>189</v>
      </c>
    </row>
    <row r="5" spans="1:387" ht="20.25" x14ac:dyDescent="0.3">
      <c r="A5" s="1105" t="s">
        <v>21</v>
      </c>
      <c r="B5" s="1106"/>
      <c r="C5" s="1107"/>
      <c r="D5" s="1107"/>
      <c r="E5" s="1107"/>
      <c r="F5" s="1107"/>
      <c r="G5" s="1107"/>
      <c r="H5" s="1107"/>
      <c r="I5" s="1107"/>
      <c r="J5" s="1107"/>
      <c r="K5" s="1107"/>
      <c r="L5" s="1107"/>
      <c r="M5" s="1107"/>
      <c r="N5" s="1107"/>
      <c r="O5" s="1107"/>
      <c r="P5" s="1139" t="s">
        <v>22</v>
      </c>
      <c r="Q5" s="1108"/>
      <c r="R5" s="1108"/>
      <c r="S5" s="1108"/>
      <c r="T5" s="1108"/>
      <c r="U5" s="1108"/>
      <c r="V5" s="1108"/>
      <c r="W5" s="1108"/>
      <c r="X5" s="1108"/>
      <c r="Y5" s="1108"/>
      <c r="Z5" s="1108"/>
      <c r="AA5" s="1109" t="s">
        <v>23</v>
      </c>
      <c r="AB5" s="1110" t="s">
        <v>189</v>
      </c>
      <c r="AC5" s="1110" t="s">
        <v>189</v>
      </c>
      <c r="AD5" s="1110" t="s">
        <v>189</v>
      </c>
      <c r="AE5" s="1110" t="s">
        <v>189</v>
      </c>
      <c r="AF5" s="943"/>
      <c r="AG5" s="943"/>
      <c r="AH5" s="943"/>
      <c r="AI5" s="943"/>
      <c r="AJ5" s="943"/>
      <c r="AK5" s="943"/>
      <c r="AL5" s="943"/>
      <c r="AM5" s="943"/>
      <c r="AN5" s="943"/>
      <c r="AO5" s="943"/>
      <c r="AP5" s="943"/>
      <c r="AQ5" s="943"/>
      <c r="AR5" s="943"/>
      <c r="AS5" s="943"/>
      <c r="AT5" s="943"/>
      <c r="AU5" s="943"/>
      <c r="AV5" s="943"/>
      <c r="AW5" s="943"/>
      <c r="AX5" s="943"/>
      <c r="AY5" s="943"/>
      <c r="AZ5" s="943"/>
      <c r="BA5" s="943"/>
      <c r="BB5" s="943"/>
      <c r="BC5" s="943"/>
      <c r="BD5" s="943"/>
      <c r="BE5" s="943"/>
      <c r="BF5" s="943"/>
      <c r="BG5" s="943"/>
      <c r="BH5" s="943"/>
      <c r="BI5" s="943"/>
      <c r="BJ5" s="943"/>
      <c r="BK5" s="943"/>
      <c r="BL5" s="943"/>
      <c r="BM5" s="943"/>
      <c r="BN5" s="943"/>
      <c r="BO5" s="943"/>
      <c r="BP5" s="943"/>
      <c r="BQ5" s="943"/>
      <c r="BR5" s="943"/>
      <c r="BS5" s="943"/>
      <c r="BT5" s="943"/>
      <c r="BU5" s="943"/>
      <c r="BV5" s="943"/>
      <c r="BW5" s="943"/>
      <c r="BX5" s="943"/>
      <c r="BY5" s="943"/>
      <c r="BZ5" s="943"/>
      <c r="CA5" s="943"/>
      <c r="CB5" s="943"/>
      <c r="CC5" s="943"/>
      <c r="CD5" s="943"/>
      <c r="CE5" s="943"/>
      <c r="CF5" s="943"/>
      <c r="CG5" s="943"/>
      <c r="CH5" s="943"/>
      <c r="CI5" s="943"/>
      <c r="CJ5" s="943"/>
      <c r="CK5" s="943"/>
      <c r="CL5" s="943"/>
      <c r="CM5" s="943"/>
      <c r="CN5" s="943"/>
      <c r="CO5" s="943"/>
      <c r="CP5" s="944" t="s">
        <v>189</v>
      </c>
      <c r="CQ5" s="944" t="s">
        <v>189</v>
      </c>
      <c r="CR5" s="944" t="s">
        <v>189</v>
      </c>
      <c r="CS5" s="944" t="s">
        <v>189</v>
      </c>
      <c r="CT5" s="944" t="s">
        <v>189</v>
      </c>
      <c r="CU5" s="944" t="s">
        <v>189</v>
      </c>
      <c r="CV5" s="944" t="s">
        <v>189</v>
      </c>
      <c r="CW5" s="944" t="s">
        <v>189</v>
      </c>
      <c r="CX5" s="944" t="s">
        <v>189</v>
      </c>
      <c r="CY5" s="944" t="s">
        <v>189</v>
      </c>
      <c r="CZ5" s="944" t="s">
        <v>189</v>
      </c>
      <c r="DA5" s="944" t="s">
        <v>189</v>
      </c>
      <c r="DB5" s="944" t="s">
        <v>189</v>
      </c>
      <c r="DC5" s="944" t="s">
        <v>189</v>
      </c>
      <c r="DD5" s="944" t="s">
        <v>189</v>
      </c>
      <c r="DE5" s="944" t="s">
        <v>189</v>
      </c>
      <c r="DF5" s="944" t="s">
        <v>189</v>
      </c>
      <c r="DG5" s="944" t="s">
        <v>189</v>
      </c>
      <c r="DH5" s="944" t="s">
        <v>189</v>
      </c>
      <c r="DI5" s="944" t="s">
        <v>189</v>
      </c>
      <c r="DJ5" s="944" t="s">
        <v>189</v>
      </c>
      <c r="DK5" s="944" t="s">
        <v>189</v>
      </c>
      <c r="DL5" s="944" t="s">
        <v>189</v>
      </c>
      <c r="DM5" s="944" t="s">
        <v>189</v>
      </c>
      <c r="DN5" s="944" t="s">
        <v>189</v>
      </c>
      <c r="DO5" s="944" t="s">
        <v>189</v>
      </c>
      <c r="DP5" s="944" t="s">
        <v>189</v>
      </c>
      <c r="DQ5" s="944" t="s">
        <v>189</v>
      </c>
      <c r="DR5" s="944" t="s">
        <v>189</v>
      </c>
      <c r="DS5" s="944" t="s">
        <v>189</v>
      </c>
      <c r="DT5" s="944" t="s">
        <v>189</v>
      </c>
      <c r="DU5" s="944" t="s">
        <v>189</v>
      </c>
      <c r="DV5" s="944" t="s">
        <v>189</v>
      </c>
      <c r="DW5" s="944" t="s">
        <v>189</v>
      </c>
      <c r="DX5" s="944" t="s">
        <v>189</v>
      </c>
      <c r="DY5" s="944" t="s">
        <v>189</v>
      </c>
      <c r="DZ5" s="944" t="s">
        <v>189</v>
      </c>
      <c r="EA5" s="944" t="s">
        <v>189</v>
      </c>
      <c r="EB5" s="944" t="s">
        <v>189</v>
      </c>
      <c r="EC5" s="944" t="s">
        <v>189</v>
      </c>
      <c r="ED5" s="944" t="s">
        <v>189</v>
      </c>
      <c r="EE5" s="944" t="s">
        <v>189</v>
      </c>
      <c r="EF5" s="944" t="s">
        <v>189</v>
      </c>
      <c r="EG5" s="944" t="s">
        <v>189</v>
      </c>
      <c r="EH5" s="944" t="s">
        <v>189</v>
      </c>
      <c r="EI5" s="944" t="s">
        <v>189</v>
      </c>
      <c r="EJ5" s="944" t="s">
        <v>189</v>
      </c>
      <c r="EK5" s="944" t="s">
        <v>189</v>
      </c>
      <c r="EL5" s="944" t="s">
        <v>189</v>
      </c>
      <c r="EM5" s="944" t="s">
        <v>189</v>
      </c>
      <c r="EN5" s="944" t="s">
        <v>189</v>
      </c>
      <c r="EO5" s="944" t="s">
        <v>189</v>
      </c>
      <c r="EP5" s="944" t="s">
        <v>189</v>
      </c>
      <c r="EQ5" s="944" t="s">
        <v>189</v>
      </c>
      <c r="ER5" s="944" t="s">
        <v>189</v>
      </c>
      <c r="ES5" s="944" t="s">
        <v>189</v>
      </c>
      <c r="ET5" s="944" t="s">
        <v>189</v>
      </c>
      <c r="EU5" s="944" t="s">
        <v>189</v>
      </c>
      <c r="EV5" s="944" t="s">
        <v>189</v>
      </c>
      <c r="EW5" s="944" t="s">
        <v>189</v>
      </c>
      <c r="EX5" s="944" t="s">
        <v>189</v>
      </c>
      <c r="EY5" s="944" t="s">
        <v>189</v>
      </c>
      <c r="EZ5" s="944" t="s">
        <v>189</v>
      </c>
      <c r="FA5" s="944" t="s">
        <v>189</v>
      </c>
      <c r="FB5" s="944" t="s">
        <v>189</v>
      </c>
      <c r="FC5" s="944" t="s">
        <v>189</v>
      </c>
      <c r="FD5" s="944" t="s">
        <v>189</v>
      </c>
      <c r="FE5" s="944" t="s">
        <v>189</v>
      </c>
      <c r="FF5" s="944" t="s">
        <v>189</v>
      </c>
      <c r="FG5" s="944" t="s">
        <v>189</v>
      </c>
      <c r="FH5" s="944" t="s">
        <v>189</v>
      </c>
      <c r="FI5" s="944" t="s">
        <v>189</v>
      </c>
      <c r="FJ5" s="944" t="s">
        <v>189</v>
      </c>
      <c r="FK5" s="944" t="s">
        <v>189</v>
      </c>
      <c r="FL5" s="944" t="s">
        <v>189</v>
      </c>
      <c r="FM5" s="944" t="s">
        <v>189</v>
      </c>
      <c r="FN5" s="944" t="s">
        <v>189</v>
      </c>
      <c r="FO5" s="944" t="s">
        <v>189</v>
      </c>
      <c r="FP5" s="944" t="s">
        <v>189</v>
      </c>
      <c r="FQ5" s="944" t="s">
        <v>189</v>
      </c>
      <c r="FR5" s="944" t="s">
        <v>189</v>
      </c>
      <c r="FS5" s="944" t="s">
        <v>189</v>
      </c>
      <c r="FT5" s="944" t="s">
        <v>189</v>
      </c>
      <c r="FU5" s="944" t="s">
        <v>189</v>
      </c>
      <c r="FV5" s="944" t="s">
        <v>189</v>
      </c>
      <c r="FW5" s="944" t="s">
        <v>189</v>
      </c>
      <c r="FX5" s="944" t="s">
        <v>189</v>
      </c>
      <c r="FY5" s="944" t="s">
        <v>189</v>
      </c>
      <c r="FZ5" s="944" t="s">
        <v>189</v>
      </c>
      <c r="GA5" s="944" t="s">
        <v>189</v>
      </c>
      <c r="GB5" s="944" t="s">
        <v>189</v>
      </c>
      <c r="GC5" s="944" t="s">
        <v>189</v>
      </c>
      <c r="GD5" s="944" t="s">
        <v>189</v>
      </c>
      <c r="GE5" s="944" t="s">
        <v>189</v>
      </c>
      <c r="GF5" s="944" t="s">
        <v>189</v>
      </c>
      <c r="GG5" s="944" t="s">
        <v>189</v>
      </c>
      <c r="GH5" s="944" t="s">
        <v>189</v>
      </c>
      <c r="GI5" s="944" t="s">
        <v>189</v>
      </c>
      <c r="GJ5" s="944" t="s">
        <v>189</v>
      </c>
      <c r="GK5" s="944" t="s">
        <v>189</v>
      </c>
      <c r="GL5" s="944" t="s">
        <v>189</v>
      </c>
      <c r="GM5" s="944" t="s">
        <v>189</v>
      </c>
      <c r="GN5" s="944" t="s">
        <v>189</v>
      </c>
      <c r="GO5" s="944" t="s">
        <v>189</v>
      </c>
      <c r="GP5" s="944" t="s">
        <v>189</v>
      </c>
      <c r="GQ5" s="944" t="s">
        <v>189</v>
      </c>
      <c r="GR5" s="944" t="s">
        <v>189</v>
      </c>
      <c r="GS5" s="944" t="s">
        <v>189</v>
      </c>
      <c r="GT5" s="944" t="s">
        <v>189</v>
      </c>
      <c r="GU5" s="944" t="s">
        <v>189</v>
      </c>
      <c r="GV5" s="944" t="s">
        <v>189</v>
      </c>
      <c r="GW5" s="944" t="s">
        <v>189</v>
      </c>
      <c r="GX5" s="944" t="s">
        <v>189</v>
      </c>
      <c r="GY5" s="944" t="s">
        <v>189</v>
      </c>
      <c r="GZ5" s="944" t="s">
        <v>189</v>
      </c>
      <c r="HA5" s="944" t="s">
        <v>189</v>
      </c>
      <c r="HB5" s="944" t="s">
        <v>189</v>
      </c>
      <c r="HC5" s="944" t="s">
        <v>189</v>
      </c>
      <c r="HD5" s="944" t="s">
        <v>189</v>
      </c>
      <c r="HE5" s="944" t="s">
        <v>189</v>
      </c>
      <c r="HF5" s="944" t="s">
        <v>189</v>
      </c>
      <c r="HG5" s="944" t="s">
        <v>189</v>
      </c>
      <c r="HH5" s="944" t="s">
        <v>189</v>
      </c>
      <c r="HI5" s="944" t="s">
        <v>189</v>
      </c>
      <c r="HJ5" s="944" t="s">
        <v>189</v>
      </c>
      <c r="HK5" s="944" t="s">
        <v>189</v>
      </c>
      <c r="HL5" s="944" t="s">
        <v>189</v>
      </c>
      <c r="HM5" s="944" t="s">
        <v>189</v>
      </c>
      <c r="HN5" s="944" t="s">
        <v>189</v>
      </c>
      <c r="HO5" s="944" t="s">
        <v>189</v>
      </c>
      <c r="HP5" s="944" t="s">
        <v>189</v>
      </c>
      <c r="HQ5" s="944" t="s">
        <v>189</v>
      </c>
      <c r="HR5" s="944" t="s">
        <v>189</v>
      </c>
      <c r="HS5" s="944" t="s">
        <v>189</v>
      </c>
      <c r="HT5" s="944" t="s">
        <v>189</v>
      </c>
      <c r="HU5" s="944" t="s">
        <v>189</v>
      </c>
      <c r="HV5" s="944" t="s">
        <v>189</v>
      </c>
      <c r="HW5" s="944" t="s">
        <v>189</v>
      </c>
      <c r="HX5" s="944" t="s">
        <v>189</v>
      </c>
      <c r="HY5" s="944" t="s">
        <v>189</v>
      </c>
      <c r="HZ5" s="944" t="s">
        <v>189</v>
      </c>
      <c r="IA5" s="944" t="s">
        <v>189</v>
      </c>
      <c r="IB5" s="944" t="s">
        <v>189</v>
      </c>
      <c r="IC5" s="944" t="s">
        <v>189</v>
      </c>
      <c r="ID5" s="944" t="s">
        <v>189</v>
      </c>
      <c r="IE5" s="944" t="s">
        <v>189</v>
      </c>
      <c r="IF5" s="944" t="s">
        <v>189</v>
      </c>
      <c r="IG5" s="944" t="s">
        <v>189</v>
      </c>
      <c r="IH5" s="944" t="s">
        <v>189</v>
      </c>
      <c r="II5" s="944" t="s">
        <v>189</v>
      </c>
      <c r="IJ5" s="944" t="s">
        <v>189</v>
      </c>
      <c r="IK5" s="944" t="s">
        <v>189</v>
      </c>
      <c r="IL5" s="944" t="s">
        <v>189</v>
      </c>
      <c r="IM5" s="944" t="s">
        <v>189</v>
      </c>
      <c r="IN5" s="944" t="s">
        <v>189</v>
      </c>
      <c r="IO5" s="944" t="s">
        <v>189</v>
      </c>
      <c r="IP5" s="944" t="s">
        <v>189</v>
      </c>
      <c r="IQ5" s="944" t="s">
        <v>189</v>
      </c>
      <c r="IR5" s="944" t="s">
        <v>189</v>
      </c>
      <c r="IS5" s="944" t="s">
        <v>189</v>
      </c>
      <c r="IT5" s="944" t="s">
        <v>189</v>
      </c>
      <c r="IU5" s="944" t="s">
        <v>189</v>
      </c>
      <c r="IV5" s="944" t="s">
        <v>189</v>
      </c>
      <c r="IW5" s="944" t="s">
        <v>189</v>
      </c>
      <c r="IX5" s="944" t="s">
        <v>189</v>
      </c>
      <c r="IY5" s="944" t="s">
        <v>189</v>
      </c>
      <c r="IZ5" s="944" t="s">
        <v>189</v>
      </c>
      <c r="JA5" s="944" t="s">
        <v>189</v>
      </c>
      <c r="JB5" s="944" t="s">
        <v>189</v>
      </c>
      <c r="JC5" s="944" t="s">
        <v>189</v>
      </c>
      <c r="JD5" s="944" t="s">
        <v>189</v>
      </c>
      <c r="JE5" s="944" t="s">
        <v>189</v>
      </c>
      <c r="JF5" s="944" t="s">
        <v>189</v>
      </c>
      <c r="JG5" s="944" t="s">
        <v>189</v>
      </c>
      <c r="JH5" s="944" t="s">
        <v>189</v>
      </c>
      <c r="JI5" s="944" t="s">
        <v>189</v>
      </c>
      <c r="JJ5" s="944" t="s">
        <v>189</v>
      </c>
      <c r="JK5" s="944" t="s">
        <v>189</v>
      </c>
      <c r="JL5" s="944" t="s">
        <v>189</v>
      </c>
      <c r="JM5" s="944" t="s">
        <v>189</v>
      </c>
      <c r="JN5" s="944" t="s">
        <v>189</v>
      </c>
      <c r="JO5" s="944" t="s">
        <v>189</v>
      </c>
      <c r="JP5" s="944" t="s">
        <v>189</v>
      </c>
      <c r="JQ5" s="944" t="s">
        <v>189</v>
      </c>
      <c r="JR5" s="944" t="s">
        <v>189</v>
      </c>
      <c r="JS5" s="944" t="s">
        <v>189</v>
      </c>
      <c r="JT5" s="944" t="s">
        <v>189</v>
      </c>
      <c r="JU5" s="944" t="s">
        <v>189</v>
      </c>
      <c r="JV5" s="944" t="s">
        <v>189</v>
      </c>
      <c r="JW5" s="944" t="s">
        <v>189</v>
      </c>
      <c r="JX5" s="944" t="s">
        <v>189</v>
      </c>
      <c r="JY5" s="944" t="s">
        <v>189</v>
      </c>
      <c r="JZ5" s="944" t="s">
        <v>189</v>
      </c>
      <c r="KA5" s="944" t="s">
        <v>189</v>
      </c>
      <c r="KB5" s="944" t="s">
        <v>189</v>
      </c>
      <c r="KC5" s="944" t="s">
        <v>189</v>
      </c>
      <c r="KD5" s="944" t="s">
        <v>189</v>
      </c>
      <c r="KE5" s="944" t="s">
        <v>189</v>
      </c>
      <c r="KF5" s="944" t="s">
        <v>189</v>
      </c>
      <c r="KG5" s="944" t="s">
        <v>189</v>
      </c>
      <c r="KH5" s="944" t="s">
        <v>189</v>
      </c>
      <c r="KI5" s="944" t="s">
        <v>189</v>
      </c>
      <c r="KJ5" s="944" t="s">
        <v>189</v>
      </c>
      <c r="KK5" s="944" t="s">
        <v>189</v>
      </c>
      <c r="KL5" s="944" t="s">
        <v>189</v>
      </c>
      <c r="KM5" s="944" t="s">
        <v>189</v>
      </c>
      <c r="KN5" s="944" t="s">
        <v>189</v>
      </c>
      <c r="KO5" s="944" t="s">
        <v>189</v>
      </c>
      <c r="KP5" s="944" t="s">
        <v>189</v>
      </c>
      <c r="KQ5" s="944" t="s">
        <v>189</v>
      </c>
      <c r="KR5" s="944" t="s">
        <v>189</v>
      </c>
      <c r="KS5" s="944" t="s">
        <v>189</v>
      </c>
      <c r="KT5" s="944" t="s">
        <v>189</v>
      </c>
      <c r="KU5" s="944" t="s">
        <v>189</v>
      </c>
      <c r="KV5" s="944" t="s">
        <v>189</v>
      </c>
      <c r="KW5" s="944" t="s">
        <v>189</v>
      </c>
      <c r="KX5" s="944" t="s">
        <v>189</v>
      </c>
      <c r="KY5" s="944" t="s">
        <v>189</v>
      </c>
      <c r="KZ5" s="944" t="s">
        <v>189</v>
      </c>
      <c r="LA5" s="944" t="s">
        <v>189</v>
      </c>
      <c r="LB5" s="944" t="s">
        <v>189</v>
      </c>
      <c r="LC5" s="944" t="s">
        <v>189</v>
      </c>
      <c r="LD5" s="944" t="s">
        <v>189</v>
      </c>
      <c r="LE5" s="944" t="s">
        <v>189</v>
      </c>
      <c r="LF5" s="944" t="s">
        <v>189</v>
      </c>
      <c r="LG5" s="944" t="s">
        <v>189</v>
      </c>
      <c r="LH5" s="944" t="s">
        <v>189</v>
      </c>
      <c r="LI5" s="944" t="s">
        <v>189</v>
      </c>
      <c r="LJ5" s="944" t="s">
        <v>189</v>
      </c>
      <c r="LK5" s="944" t="s">
        <v>189</v>
      </c>
      <c r="LL5" s="944" t="s">
        <v>189</v>
      </c>
      <c r="LM5" s="944" t="s">
        <v>189</v>
      </c>
      <c r="LN5" s="944" t="s">
        <v>189</v>
      </c>
      <c r="LO5" s="944" t="s">
        <v>189</v>
      </c>
      <c r="LP5" s="944" t="s">
        <v>189</v>
      </c>
      <c r="LQ5" s="944" t="s">
        <v>189</v>
      </c>
      <c r="LR5" s="944" t="s">
        <v>189</v>
      </c>
      <c r="LS5" s="944" t="s">
        <v>189</v>
      </c>
      <c r="LT5" s="944" t="s">
        <v>189</v>
      </c>
      <c r="LU5" s="944" t="s">
        <v>189</v>
      </c>
      <c r="LV5" s="944" t="s">
        <v>189</v>
      </c>
      <c r="LW5" s="944" t="s">
        <v>189</v>
      </c>
      <c r="LX5" s="944" t="s">
        <v>189</v>
      </c>
      <c r="LY5" s="944" t="s">
        <v>189</v>
      </c>
      <c r="LZ5" s="944" t="s">
        <v>189</v>
      </c>
      <c r="MA5" s="944" t="s">
        <v>189</v>
      </c>
      <c r="MB5" s="944" t="s">
        <v>189</v>
      </c>
      <c r="MC5" s="944" t="s">
        <v>189</v>
      </c>
      <c r="MD5" s="944" t="s">
        <v>189</v>
      </c>
      <c r="ME5" s="944" t="s">
        <v>189</v>
      </c>
      <c r="MF5" s="944" t="s">
        <v>189</v>
      </c>
      <c r="MG5" s="944" t="s">
        <v>189</v>
      </c>
      <c r="MH5" s="944" t="s">
        <v>189</v>
      </c>
      <c r="MI5" s="944" t="s">
        <v>189</v>
      </c>
      <c r="MJ5" s="944" t="s">
        <v>189</v>
      </c>
      <c r="MK5" s="944" t="s">
        <v>189</v>
      </c>
      <c r="ML5" s="944" t="s">
        <v>189</v>
      </c>
      <c r="MM5" s="944" t="s">
        <v>189</v>
      </c>
      <c r="MN5" s="944" t="s">
        <v>189</v>
      </c>
      <c r="MO5" s="944" t="s">
        <v>189</v>
      </c>
      <c r="MP5" s="944" t="s">
        <v>189</v>
      </c>
      <c r="MQ5" s="944" t="s">
        <v>189</v>
      </c>
      <c r="MR5" s="944" t="s">
        <v>189</v>
      </c>
      <c r="MS5" s="944" t="s">
        <v>189</v>
      </c>
      <c r="MT5" s="944" t="s">
        <v>189</v>
      </c>
      <c r="MU5" s="944" t="s">
        <v>189</v>
      </c>
      <c r="MV5" s="944" t="s">
        <v>189</v>
      </c>
      <c r="MW5" s="944" t="s">
        <v>189</v>
      </c>
      <c r="MX5" s="944" t="s">
        <v>189</v>
      </c>
      <c r="MY5" s="944" t="s">
        <v>189</v>
      </c>
      <c r="MZ5" s="944" t="s">
        <v>189</v>
      </c>
      <c r="NA5" s="944" t="s">
        <v>189</v>
      </c>
      <c r="NB5" s="944" t="s">
        <v>189</v>
      </c>
      <c r="NC5" s="944" t="s">
        <v>189</v>
      </c>
      <c r="ND5" s="944" t="s">
        <v>189</v>
      </c>
      <c r="NE5" s="944" t="s">
        <v>189</v>
      </c>
      <c r="NF5" s="944" t="s">
        <v>189</v>
      </c>
      <c r="NG5" s="944" t="s">
        <v>189</v>
      </c>
      <c r="NH5" s="944" t="s">
        <v>189</v>
      </c>
      <c r="NI5" s="944" t="s">
        <v>189</v>
      </c>
      <c r="NJ5" s="944" t="s">
        <v>189</v>
      </c>
      <c r="NK5" s="944" t="s">
        <v>189</v>
      </c>
      <c r="NL5" s="944" t="s">
        <v>189</v>
      </c>
      <c r="NM5" s="944" t="s">
        <v>189</v>
      </c>
      <c r="NN5" s="944" t="s">
        <v>189</v>
      </c>
      <c r="NO5" s="944" t="s">
        <v>189</v>
      </c>
      <c r="NP5" s="944" t="s">
        <v>189</v>
      </c>
      <c r="NQ5" s="944" t="s">
        <v>189</v>
      </c>
      <c r="NR5" s="944" t="s">
        <v>189</v>
      </c>
      <c r="NS5" s="944" t="s">
        <v>189</v>
      </c>
      <c r="NT5" s="944" t="s">
        <v>189</v>
      </c>
      <c r="NU5" s="944" t="s">
        <v>189</v>
      </c>
      <c r="NV5" s="944" t="s">
        <v>189</v>
      </c>
      <c r="NW5" s="944" t="s">
        <v>189</v>
      </c>
    </row>
    <row r="6" spans="1:387" s="53" customFormat="1" ht="78.75" x14ac:dyDescent="0.2">
      <c r="A6" s="1126" t="s">
        <v>24</v>
      </c>
      <c r="B6" s="969"/>
      <c r="C6" s="970" t="s">
        <v>25</v>
      </c>
      <c r="D6" s="970" t="s">
        <v>26</v>
      </c>
      <c r="E6" s="970" t="s">
        <v>27</v>
      </c>
      <c r="F6" s="970" t="s">
        <v>28</v>
      </c>
      <c r="G6" s="970" t="s">
        <v>29</v>
      </c>
      <c r="H6" s="970" t="s">
        <v>30</v>
      </c>
      <c r="I6" s="970" t="s">
        <v>31</v>
      </c>
      <c r="J6" s="970" t="s">
        <v>32</v>
      </c>
      <c r="K6" s="970" t="s">
        <v>33</v>
      </c>
      <c r="L6" s="970" t="s">
        <v>34</v>
      </c>
      <c r="M6" s="970" t="s">
        <v>35</v>
      </c>
      <c r="N6" s="970" t="s">
        <v>36</v>
      </c>
      <c r="O6" s="1136" t="s">
        <v>37</v>
      </c>
      <c r="P6" s="1133" t="s">
        <v>38</v>
      </c>
      <c r="Q6" s="1133" t="s">
        <v>39</v>
      </c>
      <c r="R6" s="971" t="s">
        <v>40</v>
      </c>
      <c r="S6" s="1127" t="s">
        <v>41</v>
      </c>
      <c r="T6" s="1127" t="s">
        <v>42</v>
      </c>
      <c r="U6" s="1127" t="s">
        <v>43</v>
      </c>
      <c r="V6" s="1127" t="s">
        <v>44</v>
      </c>
      <c r="W6" s="1127" t="s">
        <v>45</v>
      </c>
      <c r="X6" s="1127" t="s">
        <v>46</v>
      </c>
      <c r="Y6" s="971" t="s">
        <v>47</v>
      </c>
      <c r="Z6" s="988" t="s">
        <v>48</v>
      </c>
      <c r="AA6" s="1128" t="s">
        <v>49</v>
      </c>
      <c r="AB6" s="1129" t="s">
        <v>849</v>
      </c>
      <c r="AC6" s="1129" t="s">
        <v>51</v>
      </c>
      <c r="AD6" s="1129" t="s">
        <v>52</v>
      </c>
      <c r="AE6" s="1129" t="s">
        <v>53</v>
      </c>
      <c r="AF6" s="1130"/>
      <c r="AG6" s="1130"/>
      <c r="AH6" s="1130"/>
      <c r="AI6" s="1130"/>
      <c r="AJ6" s="1130"/>
      <c r="AK6" s="1130"/>
      <c r="AL6" s="1130"/>
      <c r="AM6" s="1130"/>
      <c r="AN6" s="1130"/>
      <c r="AO6" s="1130"/>
      <c r="AP6" s="1130"/>
      <c r="AQ6" s="1131"/>
      <c r="AR6" s="1130"/>
      <c r="AS6" s="1130"/>
      <c r="AT6" s="1130"/>
      <c r="AU6" s="1130"/>
      <c r="AV6" s="1130"/>
      <c r="AW6" s="1130"/>
      <c r="AX6" s="1130"/>
      <c r="AY6" s="1130"/>
      <c r="AZ6" s="1130"/>
      <c r="BA6" s="1130"/>
      <c r="BB6" s="1130"/>
      <c r="BC6" s="1130"/>
      <c r="BD6" s="1130"/>
      <c r="BE6" s="1130"/>
      <c r="BF6" s="1130"/>
      <c r="BG6" s="1130"/>
      <c r="BH6" s="1130"/>
      <c r="BI6" s="1130"/>
      <c r="BJ6" s="1130"/>
      <c r="BK6" s="1130"/>
      <c r="BL6" s="1130"/>
      <c r="BM6" s="1130"/>
      <c r="BN6" s="1130"/>
      <c r="BO6" s="1130"/>
      <c r="BP6" s="1130"/>
      <c r="BQ6" s="1130"/>
      <c r="BR6" s="1130"/>
      <c r="BS6" s="1130"/>
      <c r="BT6" s="1130"/>
      <c r="BU6" s="1130"/>
      <c r="BV6" s="1130"/>
      <c r="BW6" s="1130"/>
      <c r="BX6" s="1130"/>
      <c r="BY6" s="1130"/>
      <c r="BZ6" s="1130"/>
      <c r="CA6" s="1130"/>
      <c r="CB6" s="1130"/>
      <c r="CC6" s="1130"/>
      <c r="CD6" s="1130"/>
      <c r="CE6" s="1130"/>
      <c r="CF6" s="1130"/>
      <c r="CG6" s="1130"/>
      <c r="CH6" s="1130"/>
      <c r="CI6" s="1130"/>
      <c r="CJ6" s="1130"/>
      <c r="CK6" s="1130"/>
      <c r="CL6" s="1130"/>
      <c r="CM6" s="1130"/>
      <c r="CN6" s="1130"/>
      <c r="CO6" s="1130"/>
      <c r="CP6" s="1132" t="s">
        <v>189</v>
      </c>
      <c r="CQ6" s="1132" t="s">
        <v>189</v>
      </c>
      <c r="CR6" s="1132" t="s">
        <v>189</v>
      </c>
      <c r="CS6" s="1132" t="s">
        <v>189</v>
      </c>
      <c r="CT6" s="1132" t="s">
        <v>189</v>
      </c>
      <c r="CU6" s="1132" t="s">
        <v>189</v>
      </c>
      <c r="CV6" s="1132" t="s">
        <v>189</v>
      </c>
      <c r="CW6" s="1132" t="s">
        <v>189</v>
      </c>
      <c r="CX6" s="1132" t="s">
        <v>189</v>
      </c>
      <c r="CY6" s="1132" t="s">
        <v>189</v>
      </c>
      <c r="CZ6" s="1132" t="s">
        <v>189</v>
      </c>
      <c r="DA6" s="1132" t="s">
        <v>189</v>
      </c>
      <c r="DB6" s="1132" t="s">
        <v>189</v>
      </c>
      <c r="DC6" s="1132" t="s">
        <v>189</v>
      </c>
      <c r="DD6" s="1132" t="s">
        <v>189</v>
      </c>
      <c r="DE6" s="1132" t="s">
        <v>189</v>
      </c>
      <c r="DF6" s="1132" t="s">
        <v>189</v>
      </c>
      <c r="DG6" s="1132" t="s">
        <v>189</v>
      </c>
      <c r="DH6" s="1132" t="s">
        <v>189</v>
      </c>
      <c r="DI6" s="1132" t="s">
        <v>189</v>
      </c>
      <c r="DJ6" s="1132" t="s">
        <v>189</v>
      </c>
      <c r="DK6" s="1132" t="s">
        <v>189</v>
      </c>
      <c r="DL6" s="1132" t="s">
        <v>189</v>
      </c>
      <c r="DM6" s="1132" t="s">
        <v>189</v>
      </c>
      <c r="DN6" s="1132" t="s">
        <v>189</v>
      </c>
      <c r="DO6" s="1132" t="s">
        <v>189</v>
      </c>
      <c r="DP6" s="1132" t="s">
        <v>189</v>
      </c>
      <c r="DQ6" s="1132" t="s">
        <v>189</v>
      </c>
      <c r="DR6" s="1132" t="s">
        <v>189</v>
      </c>
      <c r="DS6" s="1132" t="s">
        <v>189</v>
      </c>
      <c r="DT6" s="1132" t="s">
        <v>189</v>
      </c>
      <c r="DU6" s="1132" t="s">
        <v>189</v>
      </c>
      <c r="DV6" s="1132" t="s">
        <v>189</v>
      </c>
      <c r="DW6" s="1132" t="s">
        <v>189</v>
      </c>
      <c r="DX6" s="1132" t="s">
        <v>189</v>
      </c>
      <c r="DY6" s="1132" t="s">
        <v>189</v>
      </c>
      <c r="DZ6" s="1132" t="s">
        <v>189</v>
      </c>
      <c r="EA6" s="1132" t="s">
        <v>189</v>
      </c>
      <c r="EB6" s="1132" t="s">
        <v>189</v>
      </c>
      <c r="EC6" s="1132" t="s">
        <v>189</v>
      </c>
      <c r="ED6" s="1132" t="s">
        <v>189</v>
      </c>
      <c r="EE6" s="1132" t="s">
        <v>189</v>
      </c>
      <c r="EF6" s="1132" t="s">
        <v>189</v>
      </c>
      <c r="EG6" s="1132" t="s">
        <v>189</v>
      </c>
      <c r="EH6" s="1132" t="s">
        <v>189</v>
      </c>
      <c r="EI6" s="1132" t="s">
        <v>189</v>
      </c>
      <c r="EJ6" s="1132" t="s">
        <v>189</v>
      </c>
      <c r="EK6" s="1132" t="s">
        <v>189</v>
      </c>
      <c r="EL6" s="1132" t="s">
        <v>189</v>
      </c>
      <c r="EM6" s="1132" t="s">
        <v>189</v>
      </c>
      <c r="EN6" s="1132" t="s">
        <v>189</v>
      </c>
      <c r="EO6" s="1132" t="s">
        <v>189</v>
      </c>
      <c r="EP6" s="1132" t="s">
        <v>189</v>
      </c>
      <c r="EQ6" s="1132" t="s">
        <v>189</v>
      </c>
      <c r="ER6" s="1132" t="s">
        <v>189</v>
      </c>
      <c r="ES6" s="1132" t="s">
        <v>189</v>
      </c>
      <c r="ET6" s="1132" t="s">
        <v>189</v>
      </c>
      <c r="EU6" s="1132" t="s">
        <v>189</v>
      </c>
      <c r="EV6" s="1132" t="s">
        <v>189</v>
      </c>
      <c r="EW6" s="1132" t="s">
        <v>189</v>
      </c>
      <c r="EX6" s="1132" t="s">
        <v>189</v>
      </c>
      <c r="EY6" s="1132" t="s">
        <v>189</v>
      </c>
      <c r="EZ6" s="1132" t="s">
        <v>189</v>
      </c>
      <c r="FA6" s="1132" t="s">
        <v>189</v>
      </c>
      <c r="FB6" s="1132" t="s">
        <v>189</v>
      </c>
      <c r="FC6" s="1132" t="s">
        <v>189</v>
      </c>
      <c r="FD6" s="1132" t="s">
        <v>189</v>
      </c>
      <c r="FE6" s="1132" t="s">
        <v>189</v>
      </c>
      <c r="FF6" s="1132" t="s">
        <v>189</v>
      </c>
      <c r="FG6" s="1132" t="s">
        <v>189</v>
      </c>
      <c r="FH6" s="1132" t="s">
        <v>189</v>
      </c>
      <c r="FI6" s="1132" t="s">
        <v>189</v>
      </c>
      <c r="FJ6" s="1132" t="s">
        <v>189</v>
      </c>
      <c r="FK6" s="1132" t="s">
        <v>189</v>
      </c>
      <c r="FL6" s="1132" t="s">
        <v>189</v>
      </c>
      <c r="FM6" s="1132" t="s">
        <v>189</v>
      </c>
      <c r="FN6" s="1132" t="s">
        <v>189</v>
      </c>
      <c r="FO6" s="1132" t="s">
        <v>189</v>
      </c>
      <c r="FP6" s="1132" t="s">
        <v>189</v>
      </c>
      <c r="FQ6" s="1132" t="s">
        <v>189</v>
      </c>
      <c r="FR6" s="1132" t="s">
        <v>189</v>
      </c>
      <c r="FS6" s="1132" t="s">
        <v>189</v>
      </c>
      <c r="FT6" s="1132" t="s">
        <v>189</v>
      </c>
      <c r="FU6" s="1132" t="s">
        <v>189</v>
      </c>
      <c r="FV6" s="1132" t="s">
        <v>189</v>
      </c>
      <c r="FW6" s="1132" t="s">
        <v>189</v>
      </c>
      <c r="FX6" s="1132" t="s">
        <v>189</v>
      </c>
      <c r="FY6" s="1132" t="s">
        <v>189</v>
      </c>
      <c r="FZ6" s="1132" t="s">
        <v>189</v>
      </c>
      <c r="GA6" s="1132" t="s">
        <v>189</v>
      </c>
      <c r="GB6" s="1132" t="s">
        <v>189</v>
      </c>
      <c r="GC6" s="1132" t="s">
        <v>189</v>
      </c>
      <c r="GD6" s="1132" t="s">
        <v>189</v>
      </c>
      <c r="GE6" s="1132" t="s">
        <v>189</v>
      </c>
      <c r="GF6" s="1132" t="s">
        <v>189</v>
      </c>
      <c r="GG6" s="1132" t="s">
        <v>189</v>
      </c>
      <c r="GH6" s="1132" t="s">
        <v>189</v>
      </c>
      <c r="GI6" s="1132" t="s">
        <v>189</v>
      </c>
      <c r="GJ6" s="1132" t="s">
        <v>189</v>
      </c>
      <c r="GK6" s="1132" t="s">
        <v>189</v>
      </c>
      <c r="GL6" s="1132" t="s">
        <v>189</v>
      </c>
      <c r="GM6" s="1132" t="s">
        <v>189</v>
      </c>
      <c r="GN6" s="1132" t="s">
        <v>189</v>
      </c>
      <c r="GO6" s="1132" t="s">
        <v>189</v>
      </c>
      <c r="GP6" s="1132" t="s">
        <v>189</v>
      </c>
      <c r="GQ6" s="1132" t="s">
        <v>189</v>
      </c>
      <c r="GR6" s="1132" t="s">
        <v>189</v>
      </c>
      <c r="GS6" s="1132" t="s">
        <v>189</v>
      </c>
      <c r="GT6" s="1132" t="s">
        <v>189</v>
      </c>
      <c r="GU6" s="1132" t="s">
        <v>189</v>
      </c>
      <c r="GV6" s="1132" t="s">
        <v>189</v>
      </c>
      <c r="GW6" s="1132" t="s">
        <v>189</v>
      </c>
      <c r="GX6" s="1132" t="s">
        <v>189</v>
      </c>
      <c r="GY6" s="1132" t="s">
        <v>189</v>
      </c>
      <c r="GZ6" s="1132" t="s">
        <v>189</v>
      </c>
      <c r="HA6" s="1132" t="s">
        <v>189</v>
      </c>
      <c r="HB6" s="1132" t="s">
        <v>189</v>
      </c>
      <c r="HC6" s="1132" t="s">
        <v>189</v>
      </c>
      <c r="HD6" s="1132" t="s">
        <v>189</v>
      </c>
      <c r="HE6" s="1132" t="s">
        <v>189</v>
      </c>
      <c r="HF6" s="1132" t="s">
        <v>189</v>
      </c>
      <c r="HG6" s="1132" t="s">
        <v>189</v>
      </c>
      <c r="HH6" s="1132" t="s">
        <v>189</v>
      </c>
      <c r="HI6" s="1132" t="s">
        <v>189</v>
      </c>
      <c r="HJ6" s="1132" t="s">
        <v>189</v>
      </c>
      <c r="HK6" s="1132" t="s">
        <v>189</v>
      </c>
      <c r="HL6" s="1132" t="s">
        <v>189</v>
      </c>
      <c r="HM6" s="1132" t="s">
        <v>189</v>
      </c>
      <c r="HN6" s="1132" t="s">
        <v>189</v>
      </c>
      <c r="HO6" s="1132" t="s">
        <v>189</v>
      </c>
      <c r="HP6" s="1132" t="s">
        <v>189</v>
      </c>
      <c r="HQ6" s="1132" t="s">
        <v>189</v>
      </c>
      <c r="HR6" s="1132" t="s">
        <v>189</v>
      </c>
      <c r="HS6" s="1132" t="s">
        <v>189</v>
      </c>
      <c r="HT6" s="1132" t="s">
        <v>189</v>
      </c>
      <c r="HU6" s="1132" t="s">
        <v>189</v>
      </c>
      <c r="HV6" s="1132" t="s">
        <v>189</v>
      </c>
      <c r="HW6" s="1132" t="s">
        <v>189</v>
      </c>
      <c r="HX6" s="1132" t="s">
        <v>189</v>
      </c>
      <c r="HY6" s="1132" t="s">
        <v>189</v>
      </c>
      <c r="HZ6" s="1132" t="s">
        <v>189</v>
      </c>
      <c r="IA6" s="1132" t="s">
        <v>189</v>
      </c>
      <c r="IB6" s="1132" t="s">
        <v>189</v>
      </c>
      <c r="IC6" s="1132" t="s">
        <v>189</v>
      </c>
      <c r="ID6" s="1132" t="s">
        <v>189</v>
      </c>
      <c r="IE6" s="1132" t="s">
        <v>189</v>
      </c>
      <c r="IF6" s="1132" t="s">
        <v>189</v>
      </c>
      <c r="IG6" s="1132" t="s">
        <v>189</v>
      </c>
      <c r="IH6" s="1132" t="s">
        <v>189</v>
      </c>
      <c r="II6" s="1132" t="s">
        <v>189</v>
      </c>
      <c r="IJ6" s="1132" t="s">
        <v>189</v>
      </c>
      <c r="IK6" s="1132" t="s">
        <v>189</v>
      </c>
      <c r="IL6" s="1132" t="s">
        <v>189</v>
      </c>
      <c r="IM6" s="1132" t="s">
        <v>189</v>
      </c>
      <c r="IN6" s="1132" t="s">
        <v>189</v>
      </c>
      <c r="IO6" s="1132" t="s">
        <v>189</v>
      </c>
      <c r="IP6" s="1132" t="s">
        <v>189</v>
      </c>
      <c r="IQ6" s="1132" t="s">
        <v>189</v>
      </c>
      <c r="IR6" s="1132" t="s">
        <v>189</v>
      </c>
      <c r="IS6" s="1132" t="s">
        <v>189</v>
      </c>
      <c r="IT6" s="1132" t="s">
        <v>189</v>
      </c>
      <c r="IU6" s="1132" t="s">
        <v>189</v>
      </c>
      <c r="IV6" s="1132" t="s">
        <v>189</v>
      </c>
      <c r="IW6" s="1132" t="s">
        <v>189</v>
      </c>
      <c r="IX6" s="1132" t="s">
        <v>189</v>
      </c>
      <c r="IY6" s="1132" t="s">
        <v>189</v>
      </c>
      <c r="IZ6" s="1132" t="s">
        <v>189</v>
      </c>
      <c r="JA6" s="1132" t="s">
        <v>189</v>
      </c>
      <c r="JB6" s="1132" t="s">
        <v>189</v>
      </c>
      <c r="JC6" s="1132" t="s">
        <v>189</v>
      </c>
      <c r="JD6" s="1132" t="s">
        <v>189</v>
      </c>
      <c r="JE6" s="1132" t="s">
        <v>189</v>
      </c>
      <c r="JF6" s="1132" t="s">
        <v>189</v>
      </c>
      <c r="JG6" s="1132" t="s">
        <v>189</v>
      </c>
      <c r="JH6" s="1132" t="s">
        <v>189</v>
      </c>
      <c r="JI6" s="1132" t="s">
        <v>189</v>
      </c>
      <c r="JJ6" s="1132" t="s">
        <v>189</v>
      </c>
      <c r="JK6" s="1132" t="s">
        <v>189</v>
      </c>
      <c r="JL6" s="1132" t="s">
        <v>189</v>
      </c>
      <c r="JM6" s="1132" t="s">
        <v>189</v>
      </c>
      <c r="JN6" s="1132" t="s">
        <v>189</v>
      </c>
      <c r="JO6" s="1132" t="s">
        <v>189</v>
      </c>
      <c r="JP6" s="1132" t="s">
        <v>189</v>
      </c>
      <c r="JQ6" s="1132" t="s">
        <v>189</v>
      </c>
      <c r="JR6" s="1132" t="s">
        <v>189</v>
      </c>
      <c r="JS6" s="1132" t="s">
        <v>189</v>
      </c>
      <c r="JT6" s="1132" t="s">
        <v>189</v>
      </c>
      <c r="JU6" s="1132" t="s">
        <v>189</v>
      </c>
      <c r="JV6" s="1132" t="s">
        <v>189</v>
      </c>
      <c r="JW6" s="1132" t="s">
        <v>189</v>
      </c>
      <c r="JX6" s="1132" t="s">
        <v>189</v>
      </c>
      <c r="JY6" s="1132" t="s">
        <v>189</v>
      </c>
      <c r="JZ6" s="1132" t="s">
        <v>189</v>
      </c>
      <c r="KA6" s="1132" t="s">
        <v>189</v>
      </c>
      <c r="KB6" s="1132" t="s">
        <v>189</v>
      </c>
      <c r="KC6" s="1132" t="s">
        <v>189</v>
      </c>
      <c r="KD6" s="1132" t="s">
        <v>189</v>
      </c>
      <c r="KE6" s="1132" t="s">
        <v>189</v>
      </c>
      <c r="KF6" s="1132" t="s">
        <v>189</v>
      </c>
      <c r="KG6" s="1132" t="s">
        <v>189</v>
      </c>
      <c r="KH6" s="1132" t="s">
        <v>189</v>
      </c>
      <c r="KI6" s="1132" t="s">
        <v>189</v>
      </c>
      <c r="KJ6" s="1132" t="s">
        <v>189</v>
      </c>
      <c r="KK6" s="1132" t="s">
        <v>189</v>
      </c>
      <c r="KL6" s="1132" t="s">
        <v>189</v>
      </c>
      <c r="KM6" s="1132" t="s">
        <v>189</v>
      </c>
      <c r="KN6" s="1132" t="s">
        <v>189</v>
      </c>
      <c r="KO6" s="1132" t="s">
        <v>189</v>
      </c>
      <c r="KP6" s="1132" t="s">
        <v>189</v>
      </c>
      <c r="KQ6" s="1132" t="s">
        <v>189</v>
      </c>
      <c r="KR6" s="1132" t="s">
        <v>189</v>
      </c>
      <c r="KS6" s="1132" t="s">
        <v>189</v>
      </c>
      <c r="KT6" s="1132" t="s">
        <v>189</v>
      </c>
      <c r="KU6" s="1132" t="s">
        <v>189</v>
      </c>
      <c r="KV6" s="1132" t="s">
        <v>189</v>
      </c>
      <c r="KW6" s="1132" t="s">
        <v>189</v>
      </c>
      <c r="KX6" s="1132" t="s">
        <v>189</v>
      </c>
      <c r="KY6" s="1132" t="s">
        <v>189</v>
      </c>
      <c r="KZ6" s="1132" t="s">
        <v>189</v>
      </c>
      <c r="LA6" s="1132" t="s">
        <v>189</v>
      </c>
      <c r="LB6" s="1132" t="s">
        <v>189</v>
      </c>
      <c r="LC6" s="1132" t="s">
        <v>189</v>
      </c>
      <c r="LD6" s="1132" t="s">
        <v>189</v>
      </c>
      <c r="LE6" s="1132" t="s">
        <v>189</v>
      </c>
      <c r="LF6" s="1132" t="s">
        <v>189</v>
      </c>
      <c r="LG6" s="1132" t="s">
        <v>189</v>
      </c>
      <c r="LH6" s="1132" t="s">
        <v>189</v>
      </c>
      <c r="LI6" s="1132" t="s">
        <v>189</v>
      </c>
      <c r="LJ6" s="1132" t="s">
        <v>189</v>
      </c>
      <c r="LK6" s="1132" t="s">
        <v>189</v>
      </c>
      <c r="LL6" s="1132" t="s">
        <v>189</v>
      </c>
      <c r="LM6" s="1132" t="s">
        <v>189</v>
      </c>
      <c r="LN6" s="1132" t="s">
        <v>189</v>
      </c>
      <c r="LO6" s="1132" t="s">
        <v>189</v>
      </c>
      <c r="LP6" s="1132" t="s">
        <v>189</v>
      </c>
      <c r="LQ6" s="1132" t="s">
        <v>189</v>
      </c>
      <c r="LR6" s="1132" t="s">
        <v>189</v>
      </c>
      <c r="LS6" s="1132" t="s">
        <v>189</v>
      </c>
      <c r="LT6" s="1132" t="s">
        <v>189</v>
      </c>
      <c r="LU6" s="1132" t="s">
        <v>189</v>
      </c>
      <c r="LV6" s="1132" t="s">
        <v>189</v>
      </c>
      <c r="LW6" s="1132" t="s">
        <v>189</v>
      </c>
      <c r="LX6" s="1132" t="s">
        <v>189</v>
      </c>
      <c r="LY6" s="1132" t="s">
        <v>189</v>
      </c>
      <c r="LZ6" s="1132" t="s">
        <v>189</v>
      </c>
      <c r="MA6" s="1132" t="s">
        <v>189</v>
      </c>
      <c r="MB6" s="1132" t="s">
        <v>189</v>
      </c>
      <c r="MC6" s="1132" t="s">
        <v>189</v>
      </c>
      <c r="MD6" s="1132" t="s">
        <v>189</v>
      </c>
      <c r="ME6" s="1132" t="s">
        <v>189</v>
      </c>
      <c r="MF6" s="1132" t="s">
        <v>189</v>
      </c>
      <c r="MG6" s="1132" t="s">
        <v>189</v>
      </c>
      <c r="MH6" s="1132" t="s">
        <v>189</v>
      </c>
      <c r="MI6" s="1132" t="s">
        <v>189</v>
      </c>
      <c r="MJ6" s="1132" t="s">
        <v>189</v>
      </c>
      <c r="MK6" s="1132" t="s">
        <v>189</v>
      </c>
      <c r="ML6" s="1132" t="s">
        <v>189</v>
      </c>
      <c r="MM6" s="1132" t="s">
        <v>189</v>
      </c>
      <c r="MN6" s="1132" t="s">
        <v>189</v>
      </c>
      <c r="MO6" s="1132" t="s">
        <v>189</v>
      </c>
      <c r="MP6" s="1132" t="s">
        <v>189</v>
      </c>
      <c r="MQ6" s="1132" t="s">
        <v>189</v>
      </c>
      <c r="MR6" s="1132" t="s">
        <v>189</v>
      </c>
      <c r="MS6" s="1132" t="s">
        <v>189</v>
      </c>
      <c r="MT6" s="1132" t="s">
        <v>189</v>
      </c>
      <c r="MU6" s="1132" t="s">
        <v>189</v>
      </c>
      <c r="MV6" s="1132" t="s">
        <v>189</v>
      </c>
      <c r="MW6" s="1132" t="s">
        <v>189</v>
      </c>
      <c r="MX6" s="1132" t="s">
        <v>189</v>
      </c>
      <c r="MY6" s="1132" t="s">
        <v>189</v>
      </c>
      <c r="MZ6" s="1132" t="s">
        <v>189</v>
      </c>
      <c r="NA6" s="1132" t="s">
        <v>189</v>
      </c>
      <c r="NB6" s="1132" t="s">
        <v>189</v>
      </c>
      <c r="NC6" s="1132" t="s">
        <v>189</v>
      </c>
      <c r="ND6" s="1132" t="s">
        <v>189</v>
      </c>
      <c r="NE6" s="1132" t="s">
        <v>189</v>
      </c>
      <c r="NF6" s="1132" t="s">
        <v>189</v>
      </c>
      <c r="NG6" s="1132" t="s">
        <v>189</v>
      </c>
      <c r="NH6" s="1132" t="s">
        <v>189</v>
      </c>
      <c r="NI6" s="1132" t="s">
        <v>189</v>
      </c>
      <c r="NJ6" s="1132" t="s">
        <v>189</v>
      </c>
      <c r="NK6" s="1132" t="s">
        <v>189</v>
      </c>
      <c r="NL6" s="1132" t="s">
        <v>189</v>
      </c>
      <c r="NM6" s="1132" t="s">
        <v>189</v>
      </c>
      <c r="NN6" s="1132" t="s">
        <v>189</v>
      </c>
      <c r="NO6" s="1132" t="s">
        <v>189</v>
      </c>
      <c r="NP6" s="1132" t="s">
        <v>189</v>
      </c>
      <c r="NQ6" s="1132" t="s">
        <v>189</v>
      </c>
      <c r="NR6" s="1132" t="s">
        <v>189</v>
      </c>
      <c r="NS6" s="1132" t="s">
        <v>189</v>
      </c>
      <c r="NT6" s="1132" t="s">
        <v>189</v>
      </c>
      <c r="NU6" s="1132" t="s">
        <v>189</v>
      </c>
      <c r="NV6" s="1132" t="s">
        <v>189</v>
      </c>
      <c r="NW6" s="1132" t="s">
        <v>189</v>
      </c>
    </row>
    <row r="7" spans="1:387" ht="150" x14ac:dyDescent="0.25">
      <c r="A7" s="1116" t="s">
        <v>1962</v>
      </c>
      <c r="B7" s="997"/>
      <c r="C7" s="953" t="s">
        <v>2041</v>
      </c>
      <c r="D7" s="1117" t="s">
        <v>2976</v>
      </c>
      <c r="E7" s="1117" t="s">
        <v>2977</v>
      </c>
      <c r="F7" s="1117" t="s">
        <v>2978</v>
      </c>
      <c r="G7" s="1117" t="s">
        <v>2979</v>
      </c>
      <c r="H7" s="1117" t="s">
        <v>608</v>
      </c>
      <c r="I7" s="1117">
        <v>1</v>
      </c>
      <c r="J7" s="1117" t="s">
        <v>2980</v>
      </c>
      <c r="K7" s="953" t="s">
        <v>62</v>
      </c>
      <c r="L7" s="953" t="s">
        <v>471</v>
      </c>
      <c r="M7" s="953" t="s">
        <v>189</v>
      </c>
      <c r="N7" s="1118">
        <v>46041</v>
      </c>
      <c r="O7" s="1137">
        <v>46233</v>
      </c>
      <c r="P7" s="1054">
        <f t="shared" ref="P7:P12" si="0">(O7-N7)/7</f>
        <v>27.428571428571427</v>
      </c>
      <c r="Q7" s="1135" t="s">
        <v>189</v>
      </c>
      <c r="R7" s="953"/>
      <c r="S7" s="1034">
        <f t="shared" ref="S7:S12" si="1">(R7-N7)/7-P7</f>
        <v>-6604.7142857142862</v>
      </c>
      <c r="T7" s="955" t="str">
        <f t="shared" ref="T7:T12" ca="1" si="2">IF((O7-TODAY())/7&gt;=0,"En tiempo","Alerta")</f>
        <v>En tiempo</v>
      </c>
      <c r="U7" s="1033"/>
      <c r="V7" s="480">
        <f t="shared" ref="V7:V12" si="3">IF(U7/I7=1,1,+U7/I7)</f>
        <v>0</v>
      </c>
      <c r="W7" s="956" t="str">
        <f t="shared" ref="W7:W12" si="4">IF(S7&gt;P7,0%,IF(S7&lt;=0,"100%",1-(S7/P7)))</f>
        <v>100%</v>
      </c>
      <c r="X7" s="1143" t="str">
        <f t="shared" ref="X7:X12" si="5">IF(R7&lt;=O7,"Cumple","Incumple")</f>
        <v>Cumple</v>
      </c>
      <c r="Y7" s="1135" t="s">
        <v>189</v>
      </c>
      <c r="Z7" s="1134" t="s">
        <v>189</v>
      </c>
      <c r="AA7" s="1144">
        <v>0.5</v>
      </c>
      <c r="AB7" s="1119" t="s">
        <v>189</v>
      </c>
      <c r="AC7" s="1119" t="s">
        <v>189</v>
      </c>
      <c r="AD7" s="1120">
        <v>0.5</v>
      </c>
      <c r="AE7" s="1121" t="s">
        <v>189</v>
      </c>
      <c r="AF7" s="943"/>
      <c r="AG7" s="943"/>
      <c r="AH7" s="943"/>
      <c r="AI7" s="943"/>
      <c r="AJ7" s="943"/>
      <c r="AK7" s="943"/>
      <c r="AL7" s="943"/>
      <c r="AM7" s="943"/>
      <c r="AN7" s="943"/>
      <c r="AO7" s="943"/>
      <c r="AP7" s="943"/>
      <c r="AQ7" s="1104"/>
      <c r="AR7" s="943"/>
      <c r="AS7" s="943"/>
      <c r="AT7" s="943"/>
      <c r="AU7" s="943"/>
      <c r="AV7" s="943"/>
      <c r="AW7" s="943"/>
      <c r="AX7" s="943"/>
      <c r="AY7" s="943"/>
      <c r="AZ7" s="943"/>
      <c r="BA7" s="943"/>
      <c r="BB7" s="943"/>
      <c r="BC7" s="943"/>
      <c r="BD7" s="943"/>
      <c r="BE7" s="943"/>
      <c r="BF7" s="943"/>
      <c r="BG7" s="943"/>
      <c r="BH7" s="943"/>
      <c r="BI7" s="943"/>
      <c r="BJ7" s="943"/>
      <c r="BK7" s="943"/>
      <c r="BL7" s="943"/>
      <c r="BM7" s="943"/>
      <c r="BN7" s="943"/>
      <c r="BO7" s="943"/>
      <c r="BP7" s="943"/>
      <c r="BQ7" s="943"/>
      <c r="BR7" s="943"/>
      <c r="BS7" s="943"/>
      <c r="BT7" s="943"/>
      <c r="BU7" s="943"/>
      <c r="BV7" s="943"/>
      <c r="BW7" s="943"/>
      <c r="BX7" s="943"/>
      <c r="BY7" s="943"/>
      <c r="BZ7" s="943"/>
      <c r="CA7" s="943"/>
      <c r="CB7" s="943"/>
      <c r="CC7" s="943"/>
      <c r="CD7" s="943"/>
      <c r="CE7" s="943"/>
      <c r="CF7" s="943"/>
      <c r="CG7" s="943"/>
      <c r="CH7" s="943"/>
      <c r="CI7" s="943"/>
      <c r="CJ7" s="943"/>
      <c r="CK7" s="943"/>
      <c r="CL7" s="943"/>
      <c r="CM7" s="943"/>
      <c r="CN7" s="943"/>
      <c r="CO7" s="943"/>
      <c r="CP7" s="944" t="s">
        <v>189</v>
      </c>
      <c r="CQ7" s="944" t="s">
        <v>189</v>
      </c>
      <c r="CR7" s="944" t="s">
        <v>189</v>
      </c>
      <c r="CS7" s="944" t="s">
        <v>189</v>
      </c>
      <c r="CT7" s="944" t="s">
        <v>189</v>
      </c>
      <c r="CU7" s="944" t="s">
        <v>189</v>
      </c>
      <c r="CV7" s="944" t="s">
        <v>189</v>
      </c>
      <c r="CW7" s="944" t="s">
        <v>189</v>
      </c>
      <c r="CX7" s="944" t="s">
        <v>189</v>
      </c>
      <c r="CY7" s="944" t="s">
        <v>189</v>
      </c>
      <c r="CZ7" s="944" t="s">
        <v>189</v>
      </c>
      <c r="DA7" s="944" t="s">
        <v>189</v>
      </c>
      <c r="DB7" s="944" t="s">
        <v>189</v>
      </c>
      <c r="DC7" s="944" t="s">
        <v>189</v>
      </c>
      <c r="DD7" s="944" t="s">
        <v>189</v>
      </c>
      <c r="DE7" s="944" t="s">
        <v>189</v>
      </c>
      <c r="DF7" s="944" t="s">
        <v>189</v>
      </c>
      <c r="DG7" s="944" t="s">
        <v>189</v>
      </c>
      <c r="DH7" s="944" t="s">
        <v>189</v>
      </c>
      <c r="DI7" s="944" t="s">
        <v>189</v>
      </c>
      <c r="DJ7" s="944" t="s">
        <v>189</v>
      </c>
      <c r="DK7" s="944" t="s">
        <v>189</v>
      </c>
      <c r="DL7" s="944" t="s">
        <v>189</v>
      </c>
      <c r="DM7" s="944" t="s">
        <v>189</v>
      </c>
      <c r="DN7" s="944" t="s">
        <v>189</v>
      </c>
      <c r="DO7" s="944" t="s">
        <v>189</v>
      </c>
      <c r="DP7" s="944" t="s">
        <v>189</v>
      </c>
      <c r="DQ7" s="944" t="s">
        <v>189</v>
      </c>
      <c r="DR7" s="944" t="s">
        <v>189</v>
      </c>
      <c r="DS7" s="944" t="s">
        <v>189</v>
      </c>
      <c r="DT7" s="944" t="s">
        <v>189</v>
      </c>
      <c r="DU7" s="944" t="s">
        <v>189</v>
      </c>
      <c r="DV7" s="944" t="s">
        <v>189</v>
      </c>
      <c r="DW7" s="944" t="s">
        <v>189</v>
      </c>
      <c r="DX7" s="944" t="s">
        <v>189</v>
      </c>
      <c r="DY7" s="944" t="s">
        <v>189</v>
      </c>
      <c r="DZ7" s="944" t="s">
        <v>189</v>
      </c>
      <c r="EA7" s="944" t="s">
        <v>189</v>
      </c>
      <c r="EB7" s="944" t="s">
        <v>189</v>
      </c>
      <c r="EC7" s="944" t="s">
        <v>189</v>
      </c>
      <c r="ED7" s="944" t="s">
        <v>189</v>
      </c>
      <c r="EE7" s="944" t="s">
        <v>189</v>
      </c>
      <c r="EF7" s="944" t="s">
        <v>189</v>
      </c>
      <c r="EG7" s="944" t="s">
        <v>189</v>
      </c>
      <c r="EH7" s="944" t="s">
        <v>189</v>
      </c>
      <c r="EI7" s="944" t="s">
        <v>189</v>
      </c>
      <c r="EJ7" s="944" t="s">
        <v>189</v>
      </c>
      <c r="EK7" s="944" t="s">
        <v>189</v>
      </c>
      <c r="EL7" s="944" t="s">
        <v>189</v>
      </c>
      <c r="EM7" s="944" t="s">
        <v>189</v>
      </c>
      <c r="EN7" s="944" t="s">
        <v>189</v>
      </c>
      <c r="EO7" s="944" t="s">
        <v>189</v>
      </c>
      <c r="EP7" s="944" t="s">
        <v>189</v>
      </c>
      <c r="EQ7" s="944" t="s">
        <v>189</v>
      </c>
      <c r="ER7" s="944" t="s">
        <v>189</v>
      </c>
      <c r="ES7" s="944" t="s">
        <v>189</v>
      </c>
      <c r="ET7" s="944" t="s">
        <v>189</v>
      </c>
      <c r="EU7" s="944" t="s">
        <v>189</v>
      </c>
      <c r="EV7" s="944" t="s">
        <v>189</v>
      </c>
      <c r="EW7" s="944" t="s">
        <v>189</v>
      </c>
      <c r="EX7" s="944" t="s">
        <v>189</v>
      </c>
      <c r="EY7" s="944" t="s">
        <v>189</v>
      </c>
      <c r="EZ7" s="944" t="s">
        <v>189</v>
      </c>
      <c r="FA7" s="944" t="s">
        <v>189</v>
      </c>
      <c r="FB7" s="944" t="s">
        <v>189</v>
      </c>
      <c r="FC7" s="944" t="s">
        <v>189</v>
      </c>
      <c r="FD7" s="944" t="s">
        <v>189</v>
      </c>
      <c r="FE7" s="944" t="s">
        <v>189</v>
      </c>
      <c r="FF7" s="944" t="s">
        <v>189</v>
      </c>
      <c r="FG7" s="944" t="s">
        <v>189</v>
      </c>
      <c r="FH7" s="944" t="s">
        <v>189</v>
      </c>
      <c r="FI7" s="944" t="s">
        <v>189</v>
      </c>
      <c r="FJ7" s="944" t="s">
        <v>189</v>
      </c>
      <c r="FK7" s="944" t="s">
        <v>189</v>
      </c>
      <c r="FL7" s="944" t="s">
        <v>189</v>
      </c>
      <c r="FM7" s="944" t="s">
        <v>189</v>
      </c>
      <c r="FN7" s="944" t="s">
        <v>189</v>
      </c>
      <c r="FO7" s="944" t="s">
        <v>189</v>
      </c>
      <c r="FP7" s="944" t="s">
        <v>189</v>
      </c>
      <c r="FQ7" s="944" t="s">
        <v>189</v>
      </c>
      <c r="FR7" s="944" t="s">
        <v>189</v>
      </c>
      <c r="FS7" s="944" t="s">
        <v>189</v>
      </c>
      <c r="FT7" s="944" t="s">
        <v>189</v>
      </c>
      <c r="FU7" s="944" t="s">
        <v>189</v>
      </c>
      <c r="FV7" s="944" t="s">
        <v>189</v>
      </c>
      <c r="FW7" s="944" t="s">
        <v>189</v>
      </c>
      <c r="FX7" s="944" t="s">
        <v>189</v>
      </c>
      <c r="FY7" s="944" t="s">
        <v>189</v>
      </c>
      <c r="FZ7" s="944" t="s">
        <v>189</v>
      </c>
      <c r="GA7" s="944" t="s">
        <v>189</v>
      </c>
      <c r="GB7" s="944" t="s">
        <v>189</v>
      </c>
      <c r="GC7" s="944" t="s">
        <v>189</v>
      </c>
      <c r="GD7" s="944" t="s">
        <v>189</v>
      </c>
      <c r="GE7" s="944" t="s">
        <v>189</v>
      </c>
      <c r="GF7" s="944" t="s">
        <v>189</v>
      </c>
      <c r="GG7" s="944" t="s">
        <v>189</v>
      </c>
      <c r="GH7" s="944" t="s">
        <v>189</v>
      </c>
      <c r="GI7" s="944" t="s">
        <v>189</v>
      </c>
      <c r="GJ7" s="944" t="s">
        <v>189</v>
      </c>
      <c r="GK7" s="944" t="s">
        <v>189</v>
      </c>
      <c r="GL7" s="944" t="s">
        <v>189</v>
      </c>
      <c r="GM7" s="944" t="s">
        <v>189</v>
      </c>
      <c r="GN7" s="944" t="s">
        <v>189</v>
      </c>
      <c r="GO7" s="944" t="s">
        <v>189</v>
      </c>
      <c r="GP7" s="944" t="s">
        <v>189</v>
      </c>
      <c r="GQ7" s="944" t="s">
        <v>189</v>
      </c>
      <c r="GR7" s="944" t="s">
        <v>189</v>
      </c>
      <c r="GS7" s="944" t="s">
        <v>189</v>
      </c>
      <c r="GT7" s="944" t="s">
        <v>189</v>
      </c>
      <c r="GU7" s="944" t="s">
        <v>189</v>
      </c>
      <c r="GV7" s="944" t="s">
        <v>189</v>
      </c>
      <c r="GW7" s="944" t="s">
        <v>189</v>
      </c>
      <c r="GX7" s="944" t="s">
        <v>189</v>
      </c>
      <c r="GY7" s="944" t="s">
        <v>189</v>
      </c>
      <c r="GZ7" s="944" t="s">
        <v>189</v>
      </c>
      <c r="HA7" s="944" t="s">
        <v>189</v>
      </c>
      <c r="HB7" s="944" t="s">
        <v>189</v>
      </c>
      <c r="HC7" s="944" t="s">
        <v>189</v>
      </c>
      <c r="HD7" s="944" t="s">
        <v>189</v>
      </c>
      <c r="HE7" s="944" t="s">
        <v>189</v>
      </c>
      <c r="HF7" s="944" t="s">
        <v>189</v>
      </c>
      <c r="HG7" s="944" t="s">
        <v>189</v>
      </c>
      <c r="HH7" s="944" t="s">
        <v>189</v>
      </c>
      <c r="HI7" s="944" t="s">
        <v>189</v>
      </c>
      <c r="HJ7" s="944" t="s">
        <v>189</v>
      </c>
      <c r="HK7" s="944" t="s">
        <v>189</v>
      </c>
      <c r="HL7" s="944" t="s">
        <v>189</v>
      </c>
      <c r="HM7" s="944" t="s">
        <v>189</v>
      </c>
      <c r="HN7" s="944" t="s">
        <v>189</v>
      </c>
      <c r="HO7" s="944" t="s">
        <v>189</v>
      </c>
      <c r="HP7" s="944" t="s">
        <v>189</v>
      </c>
      <c r="HQ7" s="944" t="s">
        <v>189</v>
      </c>
      <c r="HR7" s="944" t="s">
        <v>189</v>
      </c>
      <c r="HS7" s="944" t="s">
        <v>189</v>
      </c>
      <c r="HT7" s="944" t="s">
        <v>189</v>
      </c>
      <c r="HU7" s="944" t="s">
        <v>189</v>
      </c>
      <c r="HV7" s="944" t="s">
        <v>189</v>
      </c>
      <c r="HW7" s="944" t="s">
        <v>189</v>
      </c>
      <c r="HX7" s="944" t="s">
        <v>189</v>
      </c>
      <c r="HY7" s="944" t="s">
        <v>189</v>
      </c>
      <c r="HZ7" s="944" t="s">
        <v>189</v>
      </c>
      <c r="IA7" s="944" t="s">
        <v>189</v>
      </c>
      <c r="IB7" s="944" t="s">
        <v>189</v>
      </c>
      <c r="IC7" s="944" t="s">
        <v>189</v>
      </c>
      <c r="ID7" s="944" t="s">
        <v>189</v>
      </c>
      <c r="IE7" s="944" t="s">
        <v>189</v>
      </c>
      <c r="IF7" s="944" t="s">
        <v>189</v>
      </c>
      <c r="IG7" s="944" t="s">
        <v>189</v>
      </c>
      <c r="IH7" s="944" t="s">
        <v>189</v>
      </c>
      <c r="II7" s="944" t="s">
        <v>189</v>
      </c>
      <c r="IJ7" s="944" t="s">
        <v>189</v>
      </c>
      <c r="IK7" s="944" t="s">
        <v>189</v>
      </c>
      <c r="IL7" s="944" t="s">
        <v>189</v>
      </c>
      <c r="IM7" s="944" t="s">
        <v>189</v>
      </c>
      <c r="IN7" s="944" t="s">
        <v>189</v>
      </c>
      <c r="IO7" s="944" t="s">
        <v>189</v>
      </c>
      <c r="IP7" s="944" t="s">
        <v>189</v>
      </c>
      <c r="IQ7" s="944" t="s">
        <v>189</v>
      </c>
      <c r="IR7" s="944" t="s">
        <v>189</v>
      </c>
      <c r="IS7" s="944" t="s">
        <v>189</v>
      </c>
      <c r="IT7" s="944" t="s">
        <v>189</v>
      </c>
      <c r="IU7" s="944" t="s">
        <v>189</v>
      </c>
      <c r="IV7" s="944" t="s">
        <v>189</v>
      </c>
      <c r="IW7" s="944" t="s">
        <v>189</v>
      </c>
      <c r="IX7" s="944" t="s">
        <v>189</v>
      </c>
      <c r="IY7" s="944" t="s">
        <v>189</v>
      </c>
      <c r="IZ7" s="944" t="s">
        <v>189</v>
      </c>
      <c r="JA7" s="944" t="s">
        <v>189</v>
      </c>
      <c r="JB7" s="944" t="s">
        <v>189</v>
      </c>
      <c r="JC7" s="944" t="s">
        <v>189</v>
      </c>
      <c r="JD7" s="944" t="s">
        <v>189</v>
      </c>
      <c r="JE7" s="944" t="s">
        <v>189</v>
      </c>
      <c r="JF7" s="944" t="s">
        <v>189</v>
      </c>
      <c r="JG7" s="944" t="s">
        <v>189</v>
      </c>
      <c r="JH7" s="944" t="s">
        <v>189</v>
      </c>
      <c r="JI7" s="944" t="s">
        <v>189</v>
      </c>
      <c r="JJ7" s="944" t="s">
        <v>189</v>
      </c>
      <c r="JK7" s="944" t="s">
        <v>189</v>
      </c>
      <c r="JL7" s="944" t="s">
        <v>189</v>
      </c>
      <c r="JM7" s="944" t="s">
        <v>189</v>
      </c>
      <c r="JN7" s="944" t="s">
        <v>189</v>
      </c>
      <c r="JO7" s="944" t="s">
        <v>189</v>
      </c>
      <c r="JP7" s="944" t="s">
        <v>189</v>
      </c>
      <c r="JQ7" s="944" t="s">
        <v>189</v>
      </c>
      <c r="JR7" s="944" t="s">
        <v>189</v>
      </c>
      <c r="JS7" s="944" t="s">
        <v>189</v>
      </c>
      <c r="JT7" s="944" t="s">
        <v>189</v>
      </c>
      <c r="JU7" s="944" t="s">
        <v>189</v>
      </c>
      <c r="JV7" s="944" t="s">
        <v>189</v>
      </c>
      <c r="JW7" s="944" t="s">
        <v>189</v>
      </c>
      <c r="JX7" s="944" t="s">
        <v>189</v>
      </c>
      <c r="JY7" s="944" t="s">
        <v>189</v>
      </c>
      <c r="JZ7" s="944" t="s">
        <v>189</v>
      </c>
      <c r="KA7" s="944" t="s">
        <v>189</v>
      </c>
      <c r="KB7" s="944" t="s">
        <v>189</v>
      </c>
      <c r="KC7" s="944" t="s">
        <v>189</v>
      </c>
      <c r="KD7" s="944" t="s">
        <v>189</v>
      </c>
      <c r="KE7" s="944" t="s">
        <v>189</v>
      </c>
      <c r="KF7" s="944" t="s">
        <v>189</v>
      </c>
      <c r="KG7" s="944" t="s">
        <v>189</v>
      </c>
      <c r="KH7" s="944" t="s">
        <v>189</v>
      </c>
      <c r="KI7" s="944" t="s">
        <v>189</v>
      </c>
      <c r="KJ7" s="944" t="s">
        <v>189</v>
      </c>
      <c r="KK7" s="944" t="s">
        <v>189</v>
      </c>
      <c r="KL7" s="944" t="s">
        <v>189</v>
      </c>
      <c r="KM7" s="944" t="s">
        <v>189</v>
      </c>
      <c r="KN7" s="944" t="s">
        <v>189</v>
      </c>
      <c r="KO7" s="944" t="s">
        <v>189</v>
      </c>
      <c r="KP7" s="944" t="s">
        <v>189</v>
      </c>
      <c r="KQ7" s="944" t="s">
        <v>189</v>
      </c>
      <c r="KR7" s="944" t="s">
        <v>189</v>
      </c>
      <c r="KS7" s="944" t="s">
        <v>189</v>
      </c>
      <c r="KT7" s="944" t="s">
        <v>189</v>
      </c>
      <c r="KU7" s="944" t="s">
        <v>189</v>
      </c>
      <c r="KV7" s="944" t="s">
        <v>189</v>
      </c>
      <c r="KW7" s="944" t="s">
        <v>189</v>
      </c>
      <c r="KX7" s="944" t="s">
        <v>189</v>
      </c>
      <c r="KY7" s="944" t="s">
        <v>189</v>
      </c>
      <c r="KZ7" s="944" t="s">
        <v>189</v>
      </c>
      <c r="LA7" s="944" t="s">
        <v>189</v>
      </c>
      <c r="LB7" s="944" t="s">
        <v>189</v>
      </c>
      <c r="LC7" s="944" t="s">
        <v>189</v>
      </c>
      <c r="LD7" s="944" t="s">
        <v>189</v>
      </c>
      <c r="LE7" s="944" t="s">
        <v>189</v>
      </c>
      <c r="LF7" s="944" t="s">
        <v>189</v>
      </c>
      <c r="LG7" s="944" t="s">
        <v>189</v>
      </c>
      <c r="LH7" s="944" t="s">
        <v>189</v>
      </c>
      <c r="LI7" s="944" t="s">
        <v>189</v>
      </c>
      <c r="LJ7" s="944" t="s">
        <v>189</v>
      </c>
      <c r="LK7" s="944" t="s">
        <v>189</v>
      </c>
      <c r="LL7" s="944" t="s">
        <v>189</v>
      </c>
      <c r="LM7" s="944" t="s">
        <v>189</v>
      </c>
      <c r="LN7" s="944" t="s">
        <v>189</v>
      </c>
      <c r="LO7" s="944" t="s">
        <v>189</v>
      </c>
      <c r="LP7" s="944" t="s">
        <v>189</v>
      </c>
      <c r="LQ7" s="944" t="s">
        <v>189</v>
      </c>
      <c r="LR7" s="944" t="s">
        <v>189</v>
      </c>
      <c r="LS7" s="944" t="s">
        <v>189</v>
      </c>
      <c r="LT7" s="944" t="s">
        <v>189</v>
      </c>
      <c r="LU7" s="944" t="s">
        <v>189</v>
      </c>
      <c r="LV7" s="944" t="s">
        <v>189</v>
      </c>
      <c r="LW7" s="944" t="s">
        <v>189</v>
      </c>
      <c r="LX7" s="944" t="s">
        <v>189</v>
      </c>
      <c r="LY7" s="944" t="s">
        <v>189</v>
      </c>
      <c r="LZ7" s="944" t="s">
        <v>189</v>
      </c>
      <c r="MA7" s="944" t="s">
        <v>189</v>
      </c>
      <c r="MB7" s="944" t="s">
        <v>189</v>
      </c>
      <c r="MC7" s="944" t="s">
        <v>189</v>
      </c>
      <c r="MD7" s="944" t="s">
        <v>189</v>
      </c>
      <c r="ME7" s="944" t="s">
        <v>189</v>
      </c>
      <c r="MF7" s="944" t="s">
        <v>189</v>
      </c>
      <c r="MG7" s="944" t="s">
        <v>189</v>
      </c>
      <c r="MH7" s="944" t="s">
        <v>189</v>
      </c>
      <c r="MI7" s="944" t="s">
        <v>189</v>
      </c>
      <c r="MJ7" s="944" t="s">
        <v>189</v>
      </c>
      <c r="MK7" s="944" t="s">
        <v>189</v>
      </c>
      <c r="ML7" s="944" t="s">
        <v>189</v>
      </c>
      <c r="MM7" s="944" t="s">
        <v>189</v>
      </c>
      <c r="MN7" s="944" t="s">
        <v>189</v>
      </c>
      <c r="MO7" s="944" t="s">
        <v>189</v>
      </c>
      <c r="MP7" s="944" t="s">
        <v>189</v>
      </c>
      <c r="MQ7" s="944" t="s">
        <v>189</v>
      </c>
      <c r="MR7" s="944" t="s">
        <v>189</v>
      </c>
      <c r="MS7" s="944" t="s">
        <v>189</v>
      </c>
      <c r="MT7" s="944" t="s">
        <v>189</v>
      </c>
      <c r="MU7" s="944" t="s">
        <v>189</v>
      </c>
      <c r="MV7" s="944" t="s">
        <v>189</v>
      </c>
      <c r="MW7" s="944" t="s">
        <v>189</v>
      </c>
      <c r="MX7" s="944" t="s">
        <v>189</v>
      </c>
      <c r="MY7" s="944" t="s">
        <v>189</v>
      </c>
      <c r="MZ7" s="944" t="s">
        <v>189</v>
      </c>
      <c r="NA7" s="944" t="s">
        <v>189</v>
      </c>
      <c r="NB7" s="944" t="s">
        <v>189</v>
      </c>
      <c r="NC7" s="944" t="s">
        <v>189</v>
      </c>
      <c r="ND7" s="944" t="s">
        <v>189</v>
      </c>
      <c r="NE7" s="944" t="s">
        <v>189</v>
      </c>
      <c r="NF7" s="944" t="s">
        <v>189</v>
      </c>
      <c r="NG7" s="944" t="s">
        <v>189</v>
      </c>
      <c r="NH7" s="944" t="s">
        <v>189</v>
      </c>
      <c r="NI7" s="944" t="s">
        <v>189</v>
      </c>
      <c r="NJ7" s="944" t="s">
        <v>189</v>
      </c>
      <c r="NK7" s="944" t="s">
        <v>189</v>
      </c>
      <c r="NL7" s="944" t="s">
        <v>189</v>
      </c>
      <c r="NM7" s="944" t="s">
        <v>189</v>
      </c>
      <c r="NN7" s="944" t="s">
        <v>189</v>
      </c>
      <c r="NO7" s="944" t="s">
        <v>189</v>
      </c>
      <c r="NP7" s="944" t="s">
        <v>189</v>
      </c>
      <c r="NQ7" s="944" t="s">
        <v>189</v>
      </c>
      <c r="NR7" s="944" t="s">
        <v>189</v>
      </c>
      <c r="NS7" s="944" t="s">
        <v>189</v>
      </c>
      <c r="NT7" s="944" t="s">
        <v>189</v>
      </c>
      <c r="NU7" s="944" t="s">
        <v>189</v>
      </c>
      <c r="NV7" s="944" t="s">
        <v>189</v>
      </c>
      <c r="NW7" s="944" t="s">
        <v>189</v>
      </c>
    </row>
    <row r="8" spans="1:387" ht="150" x14ac:dyDescent="0.25">
      <c r="A8" s="1122" t="s">
        <v>1962</v>
      </c>
      <c r="B8" s="999"/>
      <c r="C8" s="961" t="s">
        <v>2041</v>
      </c>
      <c r="D8" s="965" t="s">
        <v>2976</v>
      </c>
      <c r="E8" s="965" t="s">
        <v>2977</v>
      </c>
      <c r="F8" s="965" t="s">
        <v>2978</v>
      </c>
      <c r="G8" s="965" t="s">
        <v>2981</v>
      </c>
      <c r="H8" s="965" t="s">
        <v>2982</v>
      </c>
      <c r="I8" s="965">
        <v>1</v>
      </c>
      <c r="J8" s="965" t="s">
        <v>2980</v>
      </c>
      <c r="K8" s="961" t="s">
        <v>62</v>
      </c>
      <c r="L8" s="961" t="s">
        <v>471</v>
      </c>
      <c r="M8" s="1123" t="s">
        <v>189</v>
      </c>
      <c r="N8" s="1124">
        <v>46041</v>
      </c>
      <c r="O8" s="1138">
        <v>46379</v>
      </c>
      <c r="P8" s="1054">
        <f t="shared" si="0"/>
        <v>48.285714285714285</v>
      </c>
      <c r="Q8" s="1135" t="s">
        <v>189</v>
      </c>
      <c r="R8" s="961"/>
      <c r="S8" s="1034">
        <f t="shared" si="1"/>
        <v>-6625.5714285714294</v>
      </c>
      <c r="T8" s="955" t="str">
        <f t="shared" ca="1" si="2"/>
        <v>En tiempo</v>
      </c>
      <c r="U8" s="1033"/>
      <c r="V8" s="480">
        <f t="shared" si="3"/>
        <v>0</v>
      </c>
      <c r="W8" s="956" t="str">
        <f t="shared" si="4"/>
        <v>100%</v>
      </c>
      <c r="X8" s="1143" t="str">
        <f t="shared" si="5"/>
        <v>Cumple</v>
      </c>
      <c r="Y8" s="1135" t="s">
        <v>189</v>
      </c>
      <c r="Z8" s="1134" t="s">
        <v>189</v>
      </c>
      <c r="AA8" s="1144">
        <v>0.5</v>
      </c>
      <c r="AB8" s="1119" t="s">
        <v>189</v>
      </c>
      <c r="AC8" s="1119" t="s">
        <v>189</v>
      </c>
      <c r="AD8" s="1120">
        <v>0.5</v>
      </c>
      <c r="AE8" s="1121" t="s">
        <v>189</v>
      </c>
      <c r="AF8" s="943"/>
      <c r="AG8" s="943"/>
      <c r="AH8" s="943"/>
      <c r="AI8" s="943"/>
      <c r="AJ8" s="943"/>
      <c r="AK8" s="943"/>
      <c r="AL8" s="943"/>
      <c r="AM8" s="943"/>
      <c r="AN8" s="943"/>
      <c r="AO8" s="943"/>
      <c r="AP8" s="943"/>
      <c r="AQ8" s="1104"/>
      <c r="AR8" s="943"/>
      <c r="AS8" s="943"/>
      <c r="AT8" s="943"/>
      <c r="AU8" s="943"/>
      <c r="AV8" s="943"/>
      <c r="AW8" s="943"/>
      <c r="AX8" s="943"/>
      <c r="AY8" s="943"/>
      <c r="AZ8" s="943"/>
      <c r="BA8" s="943"/>
      <c r="BB8" s="943"/>
      <c r="BC8" s="943"/>
      <c r="BD8" s="943"/>
      <c r="BE8" s="943"/>
      <c r="BF8" s="943"/>
      <c r="BG8" s="943"/>
      <c r="BH8" s="943"/>
      <c r="BI8" s="943"/>
      <c r="BJ8" s="943"/>
      <c r="BK8" s="943"/>
      <c r="BL8" s="943"/>
      <c r="BM8" s="943"/>
      <c r="BN8" s="943"/>
      <c r="BO8" s="943"/>
      <c r="BP8" s="943"/>
      <c r="BQ8" s="943"/>
      <c r="BR8" s="943"/>
      <c r="BS8" s="943"/>
      <c r="BT8" s="943"/>
      <c r="BU8" s="943"/>
      <c r="BV8" s="943"/>
      <c r="BW8" s="943"/>
      <c r="BX8" s="943"/>
      <c r="BY8" s="943"/>
      <c r="BZ8" s="943"/>
      <c r="CA8" s="943"/>
      <c r="CB8" s="943"/>
      <c r="CC8" s="943"/>
      <c r="CD8" s="943"/>
      <c r="CE8" s="943"/>
      <c r="CF8" s="943"/>
      <c r="CG8" s="943"/>
      <c r="CH8" s="943"/>
      <c r="CI8" s="943"/>
      <c r="CJ8" s="943"/>
      <c r="CK8" s="943"/>
      <c r="CL8" s="943"/>
      <c r="CM8" s="943"/>
      <c r="CN8" s="943"/>
      <c r="CO8" s="943"/>
      <c r="CP8" s="944" t="s">
        <v>189</v>
      </c>
      <c r="CQ8" s="944" t="s">
        <v>189</v>
      </c>
      <c r="CR8" s="944" t="s">
        <v>189</v>
      </c>
      <c r="CS8" s="944" t="s">
        <v>189</v>
      </c>
      <c r="CT8" s="944" t="s">
        <v>189</v>
      </c>
      <c r="CU8" s="944" t="s">
        <v>189</v>
      </c>
      <c r="CV8" s="944" t="s">
        <v>189</v>
      </c>
      <c r="CW8" s="944" t="s">
        <v>189</v>
      </c>
      <c r="CX8" s="944" t="s">
        <v>189</v>
      </c>
      <c r="CY8" s="944" t="s">
        <v>189</v>
      </c>
      <c r="CZ8" s="944" t="s">
        <v>189</v>
      </c>
      <c r="DA8" s="944" t="s">
        <v>189</v>
      </c>
      <c r="DB8" s="944" t="s">
        <v>189</v>
      </c>
      <c r="DC8" s="944" t="s">
        <v>189</v>
      </c>
      <c r="DD8" s="944" t="s">
        <v>189</v>
      </c>
      <c r="DE8" s="944" t="s">
        <v>189</v>
      </c>
      <c r="DF8" s="944" t="s">
        <v>189</v>
      </c>
      <c r="DG8" s="944" t="s">
        <v>189</v>
      </c>
      <c r="DH8" s="944" t="s">
        <v>189</v>
      </c>
      <c r="DI8" s="944" t="s">
        <v>189</v>
      </c>
      <c r="DJ8" s="944" t="s">
        <v>189</v>
      </c>
      <c r="DK8" s="944" t="s">
        <v>189</v>
      </c>
      <c r="DL8" s="944" t="s">
        <v>189</v>
      </c>
      <c r="DM8" s="944" t="s">
        <v>189</v>
      </c>
      <c r="DN8" s="944" t="s">
        <v>189</v>
      </c>
      <c r="DO8" s="944" t="s">
        <v>189</v>
      </c>
      <c r="DP8" s="944" t="s">
        <v>189</v>
      </c>
      <c r="DQ8" s="944" t="s">
        <v>189</v>
      </c>
      <c r="DR8" s="944" t="s">
        <v>189</v>
      </c>
      <c r="DS8" s="944" t="s">
        <v>189</v>
      </c>
      <c r="DT8" s="944" t="s">
        <v>189</v>
      </c>
      <c r="DU8" s="944" t="s">
        <v>189</v>
      </c>
      <c r="DV8" s="944" t="s">
        <v>189</v>
      </c>
      <c r="DW8" s="944" t="s">
        <v>189</v>
      </c>
      <c r="DX8" s="944" t="s">
        <v>189</v>
      </c>
      <c r="DY8" s="944" t="s">
        <v>189</v>
      </c>
      <c r="DZ8" s="944" t="s">
        <v>189</v>
      </c>
      <c r="EA8" s="944" t="s">
        <v>189</v>
      </c>
      <c r="EB8" s="944" t="s">
        <v>189</v>
      </c>
      <c r="EC8" s="944" t="s">
        <v>189</v>
      </c>
      <c r="ED8" s="944" t="s">
        <v>189</v>
      </c>
      <c r="EE8" s="944" t="s">
        <v>189</v>
      </c>
      <c r="EF8" s="944" t="s">
        <v>189</v>
      </c>
      <c r="EG8" s="944" t="s">
        <v>189</v>
      </c>
      <c r="EH8" s="944" t="s">
        <v>189</v>
      </c>
      <c r="EI8" s="944" t="s">
        <v>189</v>
      </c>
      <c r="EJ8" s="944" t="s">
        <v>189</v>
      </c>
      <c r="EK8" s="944" t="s">
        <v>189</v>
      </c>
      <c r="EL8" s="944" t="s">
        <v>189</v>
      </c>
      <c r="EM8" s="944" t="s">
        <v>189</v>
      </c>
      <c r="EN8" s="944" t="s">
        <v>189</v>
      </c>
      <c r="EO8" s="944" t="s">
        <v>189</v>
      </c>
      <c r="EP8" s="944" t="s">
        <v>189</v>
      </c>
      <c r="EQ8" s="944" t="s">
        <v>189</v>
      </c>
      <c r="ER8" s="944" t="s">
        <v>189</v>
      </c>
      <c r="ES8" s="944" t="s">
        <v>189</v>
      </c>
      <c r="ET8" s="944" t="s">
        <v>189</v>
      </c>
      <c r="EU8" s="944" t="s">
        <v>189</v>
      </c>
      <c r="EV8" s="944" t="s">
        <v>189</v>
      </c>
      <c r="EW8" s="944" t="s">
        <v>189</v>
      </c>
      <c r="EX8" s="944" t="s">
        <v>189</v>
      </c>
      <c r="EY8" s="944" t="s">
        <v>189</v>
      </c>
      <c r="EZ8" s="944" t="s">
        <v>189</v>
      </c>
      <c r="FA8" s="944" t="s">
        <v>189</v>
      </c>
      <c r="FB8" s="944" t="s">
        <v>189</v>
      </c>
      <c r="FC8" s="944" t="s">
        <v>189</v>
      </c>
      <c r="FD8" s="944" t="s">
        <v>189</v>
      </c>
      <c r="FE8" s="944" t="s">
        <v>189</v>
      </c>
      <c r="FF8" s="944" t="s">
        <v>189</v>
      </c>
      <c r="FG8" s="944" t="s">
        <v>189</v>
      </c>
      <c r="FH8" s="944" t="s">
        <v>189</v>
      </c>
      <c r="FI8" s="944" t="s">
        <v>189</v>
      </c>
      <c r="FJ8" s="944" t="s">
        <v>189</v>
      </c>
      <c r="FK8" s="944" t="s">
        <v>189</v>
      </c>
      <c r="FL8" s="944" t="s">
        <v>189</v>
      </c>
      <c r="FM8" s="944" t="s">
        <v>189</v>
      </c>
      <c r="FN8" s="944" t="s">
        <v>189</v>
      </c>
      <c r="FO8" s="944" t="s">
        <v>189</v>
      </c>
      <c r="FP8" s="944" t="s">
        <v>189</v>
      </c>
      <c r="FQ8" s="944" t="s">
        <v>189</v>
      </c>
      <c r="FR8" s="944" t="s">
        <v>189</v>
      </c>
      <c r="FS8" s="944" t="s">
        <v>189</v>
      </c>
      <c r="FT8" s="944" t="s">
        <v>189</v>
      </c>
      <c r="FU8" s="944" t="s">
        <v>189</v>
      </c>
      <c r="FV8" s="944" t="s">
        <v>189</v>
      </c>
      <c r="FW8" s="944" t="s">
        <v>189</v>
      </c>
      <c r="FX8" s="944" t="s">
        <v>189</v>
      </c>
      <c r="FY8" s="944" t="s">
        <v>189</v>
      </c>
      <c r="FZ8" s="944" t="s">
        <v>189</v>
      </c>
      <c r="GA8" s="944" t="s">
        <v>189</v>
      </c>
      <c r="GB8" s="944" t="s">
        <v>189</v>
      </c>
      <c r="GC8" s="944" t="s">
        <v>189</v>
      </c>
      <c r="GD8" s="944" t="s">
        <v>189</v>
      </c>
      <c r="GE8" s="944" t="s">
        <v>189</v>
      </c>
      <c r="GF8" s="944" t="s">
        <v>189</v>
      </c>
      <c r="GG8" s="944" t="s">
        <v>189</v>
      </c>
      <c r="GH8" s="944" t="s">
        <v>189</v>
      </c>
      <c r="GI8" s="944" t="s">
        <v>189</v>
      </c>
      <c r="GJ8" s="944" t="s">
        <v>189</v>
      </c>
      <c r="GK8" s="944" t="s">
        <v>189</v>
      </c>
      <c r="GL8" s="944" t="s">
        <v>189</v>
      </c>
      <c r="GM8" s="944" t="s">
        <v>189</v>
      </c>
      <c r="GN8" s="944" t="s">
        <v>189</v>
      </c>
      <c r="GO8" s="944" t="s">
        <v>189</v>
      </c>
      <c r="GP8" s="944" t="s">
        <v>189</v>
      </c>
      <c r="GQ8" s="944" t="s">
        <v>189</v>
      </c>
      <c r="GR8" s="944" t="s">
        <v>189</v>
      </c>
      <c r="GS8" s="944" t="s">
        <v>189</v>
      </c>
      <c r="GT8" s="944" t="s">
        <v>189</v>
      </c>
      <c r="GU8" s="944" t="s">
        <v>189</v>
      </c>
      <c r="GV8" s="944" t="s">
        <v>189</v>
      </c>
      <c r="GW8" s="944" t="s">
        <v>189</v>
      </c>
      <c r="GX8" s="944" t="s">
        <v>189</v>
      </c>
      <c r="GY8" s="944" t="s">
        <v>189</v>
      </c>
      <c r="GZ8" s="944" t="s">
        <v>189</v>
      </c>
      <c r="HA8" s="944" t="s">
        <v>189</v>
      </c>
      <c r="HB8" s="944" t="s">
        <v>189</v>
      </c>
      <c r="HC8" s="944" t="s">
        <v>189</v>
      </c>
      <c r="HD8" s="944" t="s">
        <v>189</v>
      </c>
      <c r="HE8" s="944" t="s">
        <v>189</v>
      </c>
      <c r="HF8" s="944" t="s">
        <v>189</v>
      </c>
      <c r="HG8" s="944" t="s">
        <v>189</v>
      </c>
      <c r="HH8" s="944" t="s">
        <v>189</v>
      </c>
      <c r="HI8" s="944" t="s">
        <v>189</v>
      </c>
      <c r="HJ8" s="944" t="s">
        <v>189</v>
      </c>
      <c r="HK8" s="944" t="s">
        <v>189</v>
      </c>
      <c r="HL8" s="944" t="s">
        <v>189</v>
      </c>
      <c r="HM8" s="944" t="s">
        <v>189</v>
      </c>
      <c r="HN8" s="944" t="s">
        <v>189</v>
      </c>
      <c r="HO8" s="944" t="s">
        <v>189</v>
      </c>
      <c r="HP8" s="944" t="s">
        <v>189</v>
      </c>
      <c r="HQ8" s="944" t="s">
        <v>189</v>
      </c>
      <c r="HR8" s="944" t="s">
        <v>189</v>
      </c>
      <c r="HS8" s="944" t="s">
        <v>189</v>
      </c>
      <c r="HT8" s="944" t="s">
        <v>189</v>
      </c>
      <c r="HU8" s="944" t="s">
        <v>189</v>
      </c>
      <c r="HV8" s="944" t="s">
        <v>189</v>
      </c>
      <c r="HW8" s="944" t="s">
        <v>189</v>
      </c>
      <c r="HX8" s="944" t="s">
        <v>189</v>
      </c>
      <c r="HY8" s="944" t="s">
        <v>189</v>
      </c>
      <c r="HZ8" s="944" t="s">
        <v>189</v>
      </c>
      <c r="IA8" s="944" t="s">
        <v>189</v>
      </c>
      <c r="IB8" s="944" t="s">
        <v>189</v>
      </c>
      <c r="IC8" s="944" t="s">
        <v>189</v>
      </c>
      <c r="ID8" s="944" t="s">
        <v>189</v>
      </c>
      <c r="IE8" s="944" t="s">
        <v>189</v>
      </c>
      <c r="IF8" s="944" t="s">
        <v>189</v>
      </c>
      <c r="IG8" s="944" t="s">
        <v>189</v>
      </c>
      <c r="IH8" s="944" t="s">
        <v>189</v>
      </c>
      <c r="II8" s="944" t="s">
        <v>189</v>
      </c>
      <c r="IJ8" s="944" t="s">
        <v>189</v>
      </c>
      <c r="IK8" s="944" t="s">
        <v>189</v>
      </c>
      <c r="IL8" s="944" t="s">
        <v>189</v>
      </c>
      <c r="IM8" s="944" t="s">
        <v>189</v>
      </c>
      <c r="IN8" s="944" t="s">
        <v>189</v>
      </c>
      <c r="IO8" s="944" t="s">
        <v>189</v>
      </c>
      <c r="IP8" s="944" t="s">
        <v>189</v>
      </c>
      <c r="IQ8" s="944" t="s">
        <v>189</v>
      </c>
      <c r="IR8" s="944" t="s">
        <v>189</v>
      </c>
      <c r="IS8" s="944" t="s">
        <v>189</v>
      </c>
      <c r="IT8" s="944" t="s">
        <v>189</v>
      </c>
      <c r="IU8" s="944" t="s">
        <v>189</v>
      </c>
      <c r="IV8" s="944" t="s">
        <v>189</v>
      </c>
      <c r="IW8" s="944" t="s">
        <v>189</v>
      </c>
      <c r="IX8" s="944" t="s">
        <v>189</v>
      </c>
      <c r="IY8" s="944" t="s">
        <v>189</v>
      </c>
      <c r="IZ8" s="944" t="s">
        <v>189</v>
      </c>
      <c r="JA8" s="944" t="s">
        <v>189</v>
      </c>
      <c r="JB8" s="944" t="s">
        <v>189</v>
      </c>
      <c r="JC8" s="944" t="s">
        <v>189</v>
      </c>
      <c r="JD8" s="944" t="s">
        <v>189</v>
      </c>
      <c r="JE8" s="944" t="s">
        <v>189</v>
      </c>
      <c r="JF8" s="944" t="s">
        <v>189</v>
      </c>
      <c r="JG8" s="944" t="s">
        <v>189</v>
      </c>
      <c r="JH8" s="944" t="s">
        <v>189</v>
      </c>
      <c r="JI8" s="944" t="s">
        <v>189</v>
      </c>
      <c r="JJ8" s="944" t="s">
        <v>189</v>
      </c>
      <c r="JK8" s="944" t="s">
        <v>189</v>
      </c>
      <c r="JL8" s="944" t="s">
        <v>189</v>
      </c>
      <c r="JM8" s="944" t="s">
        <v>189</v>
      </c>
      <c r="JN8" s="944" t="s">
        <v>189</v>
      </c>
      <c r="JO8" s="944" t="s">
        <v>189</v>
      </c>
      <c r="JP8" s="944" t="s">
        <v>189</v>
      </c>
      <c r="JQ8" s="944" t="s">
        <v>189</v>
      </c>
      <c r="JR8" s="944" t="s">
        <v>189</v>
      </c>
      <c r="JS8" s="944" t="s">
        <v>189</v>
      </c>
      <c r="JT8" s="944" t="s">
        <v>189</v>
      </c>
      <c r="JU8" s="944" t="s">
        <v>189</v>
      </c>
      <c r="JV8" s="944" t="s">
        <v>189</v>
      </c>
      <c r="JW8" s="944" t="s">
        <v>189</v>
      </c>
      <c r="JX8" s="944" t="s">
        <v>189</v>
      </c>
      <c r="JY8" s="944" t="s">
        <v>189</v>
      </c>
      <c r="JZ8" s="944" t="s">
        <v>189</v>
      </c>
      <c r="KA8" s="944" t="s">
        <v>189</v>
      </c>
      <c r="KB8" s="944" t="s">
        <v>189</v>
      </c>
      <c r="KC8" s="944" t="s">
        <v>189</v>
      </c>
      <c r="KD8" s="944" t="s">
        <v>189</v>
      </c>
      <c r="KE8" s="944" t="s">
        <v>189</v>
      </c>
      <c r="KF8" s="944" t="s">
        <v>189</v>
      </c>
      <c r="KG8" s="944" t="s">
        <v>189</v>
      </c>
      <c r="KH8" s="944" t="s">
        <v>189</v>
      </c>
      <c r="KI8" s="944" t="s">
        <v>189</v>
      </c>
      <c r="KJ8" s="944" t="s">
        <v>189</v>
      </c>
      <c r="KK8" s="944" t="s">
        <v>189</v>
      </c>
      <c r="KL8" s="944" t="s">
        <v>189</v>
      </c>
      <c r="KM8" s="944" t="s">
        <v>189</v>
      </c>
      <c r="KN8" s="944" t="s">
        <v>189</v>
      </c>
      <c r="KO8" s="944" t="s">
        <v>189</v>
      </c>
      <c r="KP8" s="944" t="s">
        <v>189</v>
      </c>
      <c r="KQ8" s="944" t="s">
        <v>189</v>
      </c>
      <c r="KR8" s="944" t="s">
        <v>189</v>
      </c>
      <c r="KS8" s="944" t="s">
        <v>189</v>
      </c>
      <c r="KT8" s="944" t="s">
        <v>189</v>
      </c>
      <c r="KU8" s="944" t="s">
        <v>189</v>
      </c>
      <c r="KV8" s="944" t="s">
        <v>189</v>
      </c>
      <c r="KW8" s="944" t="s">
        <v>189</v>
      </c>
      <c r="KX8" s="944" t="s">
        <v>189</v>
      </c>
      <c r="KY8" s="944" t="s">
        <v>189</v>
      </c>
      <c r="KZ8" s="944" t="s">
        <v>189</v>
      </c>
      <c r="LA8" s="944" t="s">
        <v>189</v>
      </c>
      <c r="LB8" s="944" t="s">
        <v>189</v>
      </c>
      <c r="LC8" s="944" t="s">
        <v>189</v>
      </c>
      <c r="LD8" s="944" t="s">
        <v>189</v>
      </c>
      <c r="LE8" s="944" t="s">
        <v>189</v>
      </c>
      <c r="LF8" s="944" t="s">
        <v>189</v>
      </c>
      <c r="LG8" s="944" t="s">
        <v>189</v>
      </c>
      <c r="LH8" s="944" t="s">
        <v>189</v>
      </c>
      <c r="LI8" s="944" t="s">
        <v>189</v>
      </c>
      <c r="LJ8" s="944" t="s">
        <v>189</v>
      </c>
      <c r="LK8" s="944" t="s">
        <v>189</v>
      </c>
      <c r="LL8" s="944" t="s">
        <v>189</v>
      </c>
      <c r="LM8" s="944" t="s">
        <v>189</v>
      </c>
      <c r="LN8" s="944" t="s">
        <v>189</v>
      </c>
      <c r="LO8" s="944" t="s">
        <v>189</v>
      </c>
      <c r="LP8" s="944" t="s">
        <v>189</v>
      </c>
      <c r="LQ8" s="944" t="s">
        <v>189</v>
      </c>
      <c r="LR8" s="944" t="s">
        <v>189</v>
      </c>
      <c r="LS8" s="944" t="s">
        <v>189</v>
      </c>
      <c r="LT8" s="944" t="s">
        <v>189</v>
      </c>
      <c r="LU8" s="944" t="s">
        <v>189</v>
      </c>
      <c r="LV8" s="944" t="s">
        <v>189</v>
      </c>
      <c r="LW8" s="944" t="s">
        <v>189</v>
      </c>
      <c r="LX8" s="944" t="s">
        <v>189</v>
      </c>
      <c r="LY8" s="944" t="s">
        <v>189</v>
      </c>
      <c r="LZ8" s="944" t="s">
        <v>189</v>
      </c>
      <c r="MA8" s="944" t="s">
        <v>189</v>
      </c>
      <c r="MB8" s="944" t="s">
        <v>189</v>
      </c>
      <c r="MC8" s="944" t="s">
        <v>189</v>
      </c>
      <c r="MD8" s="944" t="s">
        <v>189</v>
      </c>
      <c r="ME8" s="944" t="s">
        <v>189</v>
      </c>
      <c r="MF8" s="944" t="s">
        <v>189</v>
      </c>
      <c r="MG8" s="944" t="s">
        <v>189</v>
      </c>
      <c r="MH8" s="944" t="s">
        <v>189</v>
      </c>
      <c r="MI8" s="944" t="s">
        <v>189</v>
      </c>
      <c r="MJ8" s="944" t="s">
        <v>189</v>
      </c>
      <c r="MK8" s="944" t="s">
        <v>189</v>
      </c>
      <c r="ML8" s="944" t="s">
        <v>189</v>
      </c>
      <c r="MM8" s="944" t="s">
        <v>189</v>
      </c>
      <c r="MN8" s="944" t="s">
        <v>189</v>
      </c>
      <c r="MO8" s="944" t="s">
        <v>189</v>
      </c>
      <c r="MP8" s="944" t="s">
        <v>189</v>
      </c>
      <c r="MQ8" s="944" t="s">
        <v>189</v>
      </c>
      <c r="MR8" s="944" t="s">
        <v>189</v>
      </c>
      <c r="MS8" s="944" t="s">
        <v>189</v>
      </c>
      <c r="MT8" s="944" t="s">
        <v>189</v>
      </c>
      <c r="MU8" s="944" t="s">
        <v>189</v>
      </c>
      <c r="MV8" s="944" t="s">
        <v>189</v>
      </c>
      <c r="MW8" s="944" t="s">
        <v>189</v>
      </c>
      <c r="MX8" s="944" t="s">
        <v>189</v>
      </c>
      <c r="MY8" s="944" t="s">
        <v>189</v>
      </c>
      <c r="MZ8" s="944" t="s">
        <v>189</v>
      </c>
      <c r="NA8" s="944" t="s">
        <v>189</v>
      </c>
      <c r="NB8" s="944" t="s">
        <v>189</v>
      </c>
      <c r="NC8" s="944" t="s">
        <v>189</v>
      </c>
      <c r="ND8" s="944" t="s">
        <v>189</v>
      </c>
      <c r="NE8" s="944" t="s">
        <v>189</v>
      </c>
      <c r="NF8" s="944" t="s">
        <v>189</v>
      </c>
      <c r="NG8" s="944" t="s">
        <v>189</v>
      </c>
      <c r="NH8" s="944" t="s">
        <v>189</v>
      </c>
      <c r="NI8" s="944" t="s">
        <v>189</v>
      </c>
      <c r="NJ8" s="944" t="s">
        <v>189</v>
      </c>
      <c r="NK8" s="944" t="s">
        <v>189</v>
      </c>
      <c r="NL8" s="944" t="s">
        <v>189</v>
      </c>
      <c r="NM8" s="944" t="s">
        <v>189</v>
      </c>
      <c r="NN8" s="944" t="s">
        <v>189</v>
      </c>
      <c r="NO8" s="944" t="s">
        <v>189</v>
      </c>
      <c r="NP8" s="944" t="s">
        <v>189</v>
      </c>
      <c r="NQ8" s="944" t="s">
        <v>189</v>
      </c>
      <c r="NR8" s="944" t="s">
        <v>189</v>
      </c>
      <c r="NS8" s="944" t="s">
        <v>189</v>
      </c>
      <c r="NT8" s="944" t="s">
        <v>189</v>
      </c>
      <c r="NU8" s="944" t="s">
        <v>189</v>
      </c>
      <c r="NV8" s="944" t="s">
        <v>189</v>
      </c>
      <c r="NW8" s="944" t="s">
        <v>189</v>
      </c>
    </row>
    <row r="9" spans="1:387" ht="150" x14ac:dyDescent="0.25">
      <c r="A9" s="1122" t="s">
        <v>1962</v>
      </c>
      <c r="B9" s="999"/>
      <c r="C9" s="961" t="s">
        <v>2041</v>
      </c>
      <c r="D9" s="965" t="s">
        <v>2976</v>
      </c>
      <c r="E9" s="965" t="s">
        <v>2977</v>
      </c>
      <c r="F9" s="965" t="s">
        <v>2978</v>
      </c>
      <c r="G9" s="965" t="s">
        <v>2983</v>
      </c>
      <c r="H9" s="965" t="s">
        <v>2984</v>
      </c>
      <c r="I9" s="1125">
        <v>1</v>
      </c>
      <c r="J9" s="965" t="s">
        <v>2985</v>
      </c>
      <c r="K9" s="961" t="s">
        <v>62</v>
      </c>
      <c r="L9" s="961" t="s">
        <v>463</v>
      </c>
      <c r="M9" s="1123" t="s">
        <v>189</v>
      </c>
      <c r="N9" s="1124">
        <v>46041</v>
      </c>
      <c r="O9" s="1138">
        <v>46386</v>
      </c>
      <c r="P9" s="1054">
        <f t="shared" si="0"/>
        <v>49.285714285714285</v>
      </c>
      <c r="Q9" s="1135" t="s">
        <v>189</v>
      </c>
      <c r="R9" s="961"/>
      <c r="S9" s="1034">
        <f t="shared" si="1"/>
        <v>-6626.5714285714294</v>
      </c>
      <c r="T9" s="955" t="str">
        <f t="shared" ca="1" si="2"/>
        <v>En tiempo</v>
      </c>
      <c r="U9" s="1033"/>
      <c r="V9" s="480">
        <f t="shared" si="3"/>
        <v>0</v>
      </c>
      <c r="W9" s="956" t="str">
        <f t="shared" si="4"/>
        <v>100%</v>
      </c>
      <c r="X9" s="1143" t="str">
        <f t="shared" si="5"/>
        <v>Cumple</v>
      </c>
      <c r="Y9" s="1135" t="s">
        <v>189</v>
      </c>
      <c r="Z9" s="1134" t="s">
        <v>189</v>
      </c>
      <c r="AA9" s="1144">
        <v>0.5</v>
      </c>
      <c r="AB9" s="1119" t="s">
        <v>189</v>
      </c>
      <c r="AC9" s="1119" t="s">
        <v>189</v>
      </c>
      <c r="AD9" s="1120">
        <v>0.5</v>
      </c>
      <c r="AE9" s="1121" t="s">
        <v>189</v>
      </c>
      <c r="AF9" s="943"/>
      <c r="AG9" s="943"/>
      <c r="AH9" s="943"/>
      <c r="AI9" s="943"/>
      <c r="AJ9" s="943"/>
      <c r="AK9" s="943"/>
      <c r="AL9" s="943"/>
      <c r="AM9" s="943"/>
      <c r="AN9" s="943"/>
      <c r="AO9" s="943"/>
      <c r="AP9" s="943"/>
      <c r="AQ9" s="1104"/>
      <c r="AR9" s="943"/>
      <c r="AS9" s="943"/>
      <c r="AT9" s="943"/>
      <c r="AU9" s="943"/>
      <c r="AV9" s="943"/>
      <c r="AW9" s="943"/>
      <c r="AX9" s="943"/>
      <c r="AY9" s="943"/>
      <c r="AZ9" s="943"/>
      <c r="BA9" s="943"/>
      <c r="BB9" s="943"/>
      <c r="BC9" s="943"/>
      <c r="BD9" s="943"/>
      <c r="BE9" s="943"/>
      <c r="BF9" s="943"/>
      <c r="BG9" s="943"/>
      <c r="BH9" s="943"/>
      <c r="BI9" s="943"/>
      <c r="BJ9" s="943"/>
      <c r="BK9" s="943"/>
      <c r="BL9" s="943"/>
      <c r="BM9" s="943"/>
      <c r="BN9" s="943"/>
      <c r="BO9" s="943"/>
      <c r="BP9" s="943"/>
      <c r="BQ9" s="943"/>
      <c r="BR9" s="943"/>
      <c r="BS9" s="943"/>
      <c r="BT9" s="943"/>
      <c r="BU9" s="943"/>
      <c r="BV9" s="943"/>
      <c r="BW9" s="943"/>
      <c r="BX9" s="943"/>
      <c r="BY9" s="943"/>
      <c r="BZ9" s="943"/>
      <c r="CA9" s="943"/>
      <c r="CB9" s="943"/>
      <c r="CC9" s="943"/>
      <c r="CD9" s="943"/>
      <c r="CE9" s="943"/>
      <c r="CF9" s="943"/>
      <c r="CG9" s="943"/>
      <c r="CH9" s="943"/>
      <c r="CI9" s="943"/>
      <c r="CJ9" s="943"/>
      <c r="CK9" s="943"/>
      <c r="CL9" s="943"/>
      <c r="CM9" s="943"/>
      <c r="CN9" s="943"/>
      <c r="CO9" s="943"/>
      <c r="CP9" s="944" t="s">
        <v>189</v>
      </c>
      <c r="CQ9" s="944" t="s">
        <v>189</v>
      </c>
      <c r="CR9" s="944" t="s">
        <v>189</v>
      </c>
      <c r="CS9" s="944" t="s">
        <v>189</v>
      </c>
      <c r="CT9" s="944" t="s">
        <v>189</v>
      </c>
      <c r="CU9" s="944" t="s">
        <v>189</v>
      </c>
      <c r="CV9" s="944" t="s">
        <v>189</v>
      </c>
      <c r="CW9" s="944" t="s">
        <v>189</v>
      </c>
      <c r="CX9" s="944" t="s">
        <v>189</v>
      </c>
      <c r="CY9" s="944" t="s">
        <v>189</v>
      </c>
      <c r="CZ9" s="944" t="s">
        <v>189</v>
      </c>
      <c r="DA9" s="944" t="s">
        <v>189</v>
      </c>
      <c r="DB9" s="944" t="s">
        <v>189</v>
      </c>
      <c r="DC9" s="944" t="s">
        <v>189</v>
      </c>
      <c r="DD9" s="944" t="s">
        <v>189</v>
      </c>
      <c r="DE9" s="944" t="s">
        <v>189</v>
      </c>
      <c r="DF9" s="944" t="s">
        <v>189</v>
      </c>
      <c r="DG9" s="944" t="s">
        <v>189</v>
      </c>
      <c r="DH9" s="944" t="s">
        <v>189</v>
      </c>
      <c r="DI9" s="944" t="s">
        <v>189</v>
      </c>
      <c r="DJ9" s="944" t="s">
        <v>189</v>
      </c>
      <c r="DK9" s="944" t="s">
        <v>189</v>
      </c>
      <c r="DL9" s="944" t="s">
        <v>189</v>
      </c>
      <c r="DM9" s="944" t="s">
        <v>189</v>
      </c>
      <c r="DN9" s="944" t="s">
        <v>189</v>
      </c>
      <c r="DO9" s="944" t="s">
        <v>189</v>
      </c>
      <c r="DP9" s="944" t="s">
        <v>189</v>
      </c>
      <c r="DQ9" s="944" t="s">
        <v>189</v>
      </c>
      <c r="DR9" s="944" t="s">
        <v>189</v>
      </c>
      <c r="DS9" s="944" t="s">
        <v>189</v>
      </c>
      <c r="DT9" s="944" t="s">
        <v>189</v>
      </c>
      <c r="DU9" s="944" t="s">
        <v>189</v>
      </c>
      <c r="DV9" s="944" t="s">
        <v>189</v>
      </c>
      <c r="DW9" s="944" t="s">
        <v>189</v>
      </c>
      <c r="DX9" s="944" t="s">
        <v>189</v>
      </c>
      <c r="DY9" s="944" t="s">
        <v>189</v>
      </c>
      <c r="DZ9" s="944" t="s">
        <v>189</v>
      </c>
      <c r="EA9" s="944" t="s">
        <v>189</v>
      </c>
      <c r="EB9" s="944" t="s">
        <v>189</v>
      </c>
      <c r="EC9" s="944" t="s">
        <v>189</v>
      </c>
      <c r="ED9" s="944" t="s">
        <v>189</v>
      </c>
      <c r="EE9" s="944" t="s">
        <v>189</v>
      </c>
      <c r="EF9" s="944" t="s">
        <v>189</v>
      </c>
      <c r="EG9" s="944" t="s">
        <v>189</v>
      </c>
      <c r="EH9" s="944" t="s">
        <v>189</v>
      </c>
      <c r="EI9" s="944" t="s">
        <v>189</v>
      </c>
      <c r="EJ9" s="944" t="s">
        <v>189</v>
      </c>
      <c r="EK9" s="944" t="s">
        <v>189</v>
      </c>
      <c r="EL9" s="944" t="s">
        <v>189</v>
      </c>
      <c r="EM9" s="944" t="s">
        <v>189</v>
      </c>
      <c r="EN9" s="944" t="s">
        <v>189</v>
      </c>
      <c r="EO9" s="944" t="s">
        <v>189</v>
      </c>
      <c r="EP9" s="944" t="s">
        <v>189</v>
      </c>
      <c r="EQ9" s="944" t="s">
        <v>189</v>
      </c>
      <c r="ER9" s="944" t="s">
        <v>189</v>
      </c>
      <c r="ES9" s="944" t="s">
        <v>189</v>
      </c>
      <c r="ET9" s="944" t="s">
        <v>189</v>
      </c>
      <c r="EU9" s="944" t="s">
        <v>189</v>
      </c>
      <c r="EV9" s="944" t="s">
        <v>189</v>
      </c>
      <c r="EW9" s="944" t="s">
        <v>189</v>
      </c>
      <c r="EX9" s="944" t="s">
        <v>189</v>
      </c>
      <c r="EY9" s="944" t="s">
        <v>189</v>
      </c>
      <c r="EZ9" s="944" t="s">
        <v>189</v>
      </c>
      <c r="FA9" s="944" t="s">
        <v>189</v>
      </c>
      <c r="FB9" s="944" t="s">
        <v>189</v>
      </c>
      <c r="FC9" s="944" t="s">
        <v>189</v>
      </c>
      <c r="FD9" s="944" t="s">
        <v>189</v>
      </c>
      <c r="FE9" s="944" t="s">
        <v>189</v>
      </c>
      <c r="FF9" s="944" t="s">
        <v>189</v>
      </c>
      <c r="FG9" s="944" t="s">
        <v>189</v>
      </c>
      <c r="FH9" s="944" t="s">
        <v>189</v>
      </c>
      <c r="FI9" s="944" t="s">
        <v>189</v>
      </c>
      <c r="FJ9" s="944" t="s">
        <v>189</v>
      </c>
      <c r="FK9" s="944" t="s">
        <v>189</v>
      </c>
      <c r="FL9" s="944" t="s">
        <v>189</v>
      </c>
      <c r="FM9" s="944" t="s">
        <v>189</v>
      </c>
      <c r="FN9" s="944" t="s">
        <v>189</v>
      </c>
      <c r="FO9" s="944" t="s">
        <v>189</v>
      </c>
      <c r="FP9" s="944" t="s">
        <v>189</v>
      </c>
      <c r="FQ9" s="944" t="s">
        <v>189</v>
      </c>
      <c r="FR9" s="944" t="s">
        <v>189</v>
      </c>
      <c r="FS9" s="944" t="s">
        <v>189</v>
      </c>
      <c r="FT9" s="944" t="s">
        <v>189</v>
      </c>
      <c r="FU9" s="944" t="s">
        <v>189</v>
      </c>
      <c r="FV9" s="944" t="s">
        <v>189</v>
      </c>
      <c r="FW9" s="944" t="s">
        <v>189</v>
      </c>
      <c r="FX9" s="944" t="s">
        <v>189</v>
      </c>
      <c r="FY9" s="944" t="s">
        <v>189</v>
      </c>
      <c r="FZ9" s="944" t="s">
        <v>189</v>
      </c>
      <c r="GA9" s="944" t="s">
        <v>189</v>
      </c>
      <c r="GB9" s="944" t="s">
        <v>189</v>
      </c>
      <c r="GC9" s="944" t="s">
        <v>189</v>
      </c>
      <c r="GD9" s="944" t="s">
        <v>189</v>
      </c>
      <c r="GE9" s="944" t="s">
        <v>189</v>
      </c>
      <c r="GF9" s="944" t="s">
        <v>189</v>
      </c>
      <c r="GG9" s="944" t="s">
        <v>189</v>
      </c>
      <c r="GH9" s="944" t="s">
        <v>189</v>
      </c>
      <c r="GI9" s="944" t="s">
        <v>189</v>
      </c>
      <c r="GJ9" s="944" t="s">
        <v>189</v>
      </c>
      <c r="GK9" s="944" t="s">
        <v>189</v>
      </c>
      <c r="GL9" s="944" t="s">
        <v>189</v>
      </c>
      <c r="GM9" s="944" t="s">
        <v>189</v>
      </c>
      <c r="GN9" s="944" t="s">
        <v>189</v>
      </c>
      <c r="GO9" s="944" t="s">
        <v>189</v>
      </c>
      <c r="GP9" s="944" t="s">
        <v>189</v>
      </c>
      <c r="GQ9" s="944" t="s">
        <v>189</v>
      </c>
      <c r="GR9" s="944" t="s">
        <v>189</v>
      </c>
      <c r="GS9" s="944" t="s">
        <v>189</v>
      </c>
      <c r="GT9" s="944" t="s">
        <v>189</v>
      </c>
      <c r="GU9" s="944" t="s">
        <v>189</v>
      </c>
      <c r="GV9" s="944" t="s">
        <v>189</v>
      </c>
      <c r="GW9" s="944" t="s">
        <v>189</v>
      </c>
      <c r="GX9" s="944" t="s">
        <v>189</v>
      </c>
      <c r="GY9" s="944" t="s">
        <v>189</v>
      </c>
      <c r="GZ9" s="944" t="s">
        <v>189</v>
      </c>
      <c r="HA9" s="944" t="s">
        <v>189</v>
      </c>
      <c r="HB9" s="944" t="s">
        <v>189</v>
      </c>
      <c r="HC9" s="944" t="s">
        <v>189</v>
      </c>
      <c r="HD9" s="944" t="s">
        <v>189</v>
      </c>
      <c r="HE9" s="944" t="s">
        <v>189</v>
      </c>
      <c r="HF9" s="944" t="s">
        <v>189</v>
      </c>
      <c r="HG9" s="944" t="s">
        <v>189</v>
      </c>
      <c r="HH9" s="944" t="s">
        <v>189</v>
      </c>
      <c r="HI9" s="944" t="s">
        <v>189</v>
      </c>
      <c r="HJ9" s="944" t="s">
        <v>189</v>
      </c>
      <c r="HK9" s="944" t="s">
        <v>189</v>
      </c>
      <c r="HL9" s="944" t="s">
        <v>189</v>
      </c>
      <c r="HM9" s="944" t="s">
        <v>189</v>
      </c>
      <c r="HN9" s="944" t="s">
        <v>189</v>
      </c>
      <c r="HO9" s="944" t="s">
        <v>189</v>
      </c>
      <c r="HP9" s="944" t="s">
        <v>189</v>
      </c>
      <c r="HQ9" s="944" t="s">
        <v>189</v>
      </c>
      <c r="HR9" s="944" t="s">
        <v>189</v>
      </c>
      <c r="HS9" s="944" t="s">
        <v>189</v>
      </c>
      <c r="HT9" s="944" t="s">
        <v>189</v>
      </c>
      <c r="HU9" s="944" t="s">
        <v>189</v>
      </c>
      <c r="HV9" s="944" t="s">
        <v>189</v>
      </c>
      <c r="HW9" s="944" t="s">
        <v>189</v>
      </c>
      <c r="HX9" s="944" t="s">
        <v>189</v>
      </c>
      <c r="HY9" s="944" t="s">
        <v>189</v>
      </c>
      <c r="HZ9" s="944" t="s">
        <v>189</v>
      </c>
      <c r="IA9" s="944" t="s">
        <v>189</v>
      </c>
      <c r="IB9" s="944" t="s">
        <v>189</v>
      </c>
      <c r="IC9" s="944" t="s">
        <v>189</v>
      </c>
      <c r="ID9" s="944" t="s">
        <v>189</v>
      </c>
      <c r="IE9" s="944" t="s">
        <v>189</v>
      </c>
      <c r="IF9" s="944" t="s">
        <v>189</v>
      </c>
      <c r="IG9" s="944" t="s">
        <v>189</v>
      </c>
      <c r="IH9" s="944" t="s">
        <v>189</v>
      </c>
      <c r="II9" s="944" t="s">
        <v>189</v>
      </c>
      <c r="IJ9" s="944" t="s">
        <v>189</v>
      </c>
      <c r="IK9" s="944" t="s">
        <v>189</v>
      </c>
      <c r="IL9" s="944" t="s">
        <v>189</v>
      </c>
      <c r="IM9" s="944" t="s">
        <v>189</v>
      </c>
      <c r="IN9" s="944" t="s">
        <v>189</v>
      </c>
      <c r="IO9" s="944" t="s">
        <v>189</v>
      </c>
      <c r="IP9" s="944" t="s">
        <v>189</v>
      </c>
      <c r="IQ9" s="944" t="s">
        <v>189</v>
      </c>
      <c r="IR9" s="944" t="s">
        <v>189</v>
      </c>
      <c r="IS9" s="944" t="s">
        <v>189</v>
      </c>
      <c r="IT9" s="944" t="s">
        <v>189</v>
      </c>
      <c r="IU9" s="944" t="s">
        <v>189</v>
      </c>
      <c r="IV9" s="944" t="s">
        <v>189</v>
      </c>
      <c r="IW9" s="944" t="s">
        <v>189</v>
      </c>
      <c r="IX9" s="944" t="s">
        <v>189</v>
      </c>
      <c r="IY9" s="944" t="s">
        <v>189</v>
      </c>
      <c r="IZ9" s="944" t="s">
        <v>189</v>
      </c>
      <c r="JA9" s="944" t="s">
        <v>189</v>
      </c>
      <c r="JB9" s="944" t="s">
        <v>189</v>
      </c>
      <c r="JC9" s="944" t="s">
        <v>189</v>
      </c>
      <c r="JD9" s="944" t="s">
        <v>189</v>
      </c>
      <c r="JE9" s="944" t="s">
        <v>189</v>
      </c>
      <c r="JF9" s="944" t="s">
        <v>189</v>
      </c>
      <c r="JG9" s="944" t="s">
        <v>189</v>
      </c>
      <c r="JH9" s="944" t="s">
        <v>189</v>
      </c>
      <c r="JI9" s="944" t="s">
        <v>189</v>
      </c>
      <c r="JJ9" s="944" t="s">
        <v>189</v>
      </c>
      <c r="JK9" s="944" t="s">
        <v>189</v>
      </c>
      <c r="JL9" s="944" t="s">
        <v>189</v>
      </c>
      <c r="JM9" s="944" t="s">
        <v>189</v>
      </c>
      <c r="JN9" s="944" t="s">
        <v>189</v>
      </c>
      <c r="JO9" s="944" t="s">
        <v>189</v>
      </c>
      <c r="JP9" s="944" t="s">
        <v>189</v>
      </c>
      <c r="JQ9" s="944" t="s">
        <v>189</v>
      </c>
      <c r="JR9" s="944" t="s">
        <v>189</v>
      </c>
      <c r="JS9" s="944" t="s">
        <v>189</v>
      </c>
      <c r="JT9" s="944" t="s">
        <v>189</v>
      </c>
      <c r="JU9" s="944" t="s">
        <v>189</v>
      </c>
      <c r="JV9" s="944" t="s">
        <v>189</v>
      </c>
      <c r="JW9" s="944" t="s">
        <v>189</v>
      </c>
      <c r="JX9" s="944" t="s">
        <v>189</v>
      </c>
      <c r="JY9" s="944" t="s">
        <v>189</v>
      </c>
      <c r="JZ9" s="944" t="s">
        <v>189</v>
      </c>
      <c r="KA9" s="944" t="s">
        <v>189</v>
      </c>
      <c r="KB9" s="944" t="s">
        <v>189</v>
      </c>
      <c r="KC9" s="944" t="s">
        <v>189</v>
      </c>
      <c r="KD9" s="944" t="s">
        <v>189</v>
      </c>
      <c r="KE9" s="944" t="s">
        <v>189</v>
      </c>
      <c r="KF9" s="944" t="s">
        <v>189</v>
      </c>
      <c r="KG9" s="944" t="s">
        <v>189</v>
      </c>
      <c r="KH9" s="944" t="s">
        <v>189</v>
      </c>
      <c r="KI9" s="944" t="s">
        <v>189</v>
      </c>
      <c r="KJ9" s="944" t="s">
        <v>189</v>
      </c>
      <c r="KK9" s="944" t="s">
        <v>189</v>
      </c>
      <c r="KL9" s="944" t="s">
        <v>189</v>
      </c>
      <c r="KM9" s="944" t="s">
        <v>189</v>
      </c>
      <c r="KN9" s="944" t="s">
        <v>189</v>
      </c>
      <c r="KO9" s="944" t="s">
        <v>189</v>
      </c>
      <c r="KP9" s="944" t="s">
        <v>189</v>
      </c>
      <c r="KQ9" s="944" t="s">
        <v>189</v>
      </c>
      <c r="KR9" s="944" t="s">
        <v>189</v>
      </c>
      <c r="KS9" s="944" t="s">
        <v>189</v>
      </c>
      <c r="KT9" s="944" t="s">
        <v>189</v>
      </c>
      <c r="KU9" s="944" t="s">
        <v>189</v>
      </c>
      <c r="KV9" s="944" t="s">
        <v>189</v>
      </c>
      <c r="KW9" s="944" t="s">
        <v>189</v>
      </c>
      <c r="KX9" s="944" t="s">
        <v>189</v>
      </c>
      <c r="KY9" s="944" t="s">
        <v>189</v>
      </c>
      <c r="KZ9" s="944" t="s">
        <v>189</v>
      </c>
      <c r="LA9" s="944" t="s">
        <v>189</v>
      </c>
      <c r="LB9" s="944" t="s">
        <v>189</v>
      </c>
      <c r="LC9" s="944" t="s">
        <v>189</v>
      </c>
      <c r="LD9" s="944" t="s">
        <v>189</v>
      </c>
      <c r="LE9" s="944" t="s">
        <v>189</v>
      </c>
      <c r="LF9" s="944" t="s">
        <v>189</v>
      </c>
      <c r="LG9" s="944" t="s">
        <v>189</v>
      </c>
      <c r="LH9" s="944" t="s">
        <v>189</v>
      </c>
      <c r="LI9" s="944" t="s">
        <v>189</v>
      </c>
      <c r="LJ9" s="944" t="s">
        <v>189</v>
      </c>
      <c r="LK9" s="944" t="s">
        <v>189</v>
      </c>
      <c r="LL9" s="944" t="s">
        <v>189</v>
      </c>
      <c r="LM9" s="944" t="s">
        <v>189</v>
      </c>
      <c r="LN9" s="944" t="s">
        <v>189</v>
      </c>
      <c r="LO9" s="944" t="s">
        <v>189</v>
      </c>
      <c r="LP9" s="944" t="s">
        <v>189</v>
      </c>
      <c r="LQ9" s="944" t="s">
        <v>189</v>
      </c>
      <c r="LR9" s="944" t="s">
        <v>189</v>
      </c>
      <c r="LS9" s="944" t="s">
        <v>189</v>
      </c>
      <c r="LT9" s="944" t="s">
        <v>189</v>
      </c>
      <c r="LU9" s="944" t="s">
        <v>189</v>
      </c>
      <c r="LV9" s="944" t="s">
        <v>189</v>
      </c>
      <c r="LW9" s="944" t="s">
        <v>189</v>
      </c>
      <c r="LX9" s="944" t="s">
        <v>189</v>
      </c>
      <c r="LY9" s="944" t="s">
        <v>189</v>
      </c>
      <c r="LZ9" s="944" t="s">
        <v>189</v>
      </c>
      <c r="MA9" s="944" t="s">
        <v>189</v>
      </c>
      <c r="MB9" s="944" t="s">
        <v>189</v>
      </c>
      <c r="MC9" s="944" t="s">
        <v>189</v>
      </c>
      <c r="MD9" s="944" t="s">
        <v>189</v>
      </c>
      <c r="ME9" s="944" t="s">
        <v>189</v>
      </c>
      <c r="MF9" s="944" t="s">
        <v>189</v>
      </c>
      <c r="MG9" s="944" t="s">
        <v>189</v>
      </c>
      <c r="MH9" s="944" t="s">
        <v>189</v>
      </c>
      <c r="MI9" s="944" t="s">
        <v>189</v>
      </c>
      <c r="MJ9" s="944" t="s">
        <v>189</v>
      </c>
      <c r="MK9" s="944" t="s">
        <v>189</v>
      </c>
      <c r="ML9" s="944" t="s">
        <v>189</v>
      </c>
      <c r="MM9" s="944" t="s">
        <v>189</v>
      </c>
      <c r="MN9" s="944" t="s">
        <v>189</v>
      </c>
      <c r="MO9" s="944" t="s">
        <v>189</v>
      </c>
      <c r="MP9" s="944" t="s">
        <v>189</v>
      </c>
      <c r="MQ9" s="944" t="s">
        <v>189</v>
      </c>
      <c r="MR9" s="944" t="s">
        <v>189</v>
      </c>
      <c r="MS9" s="944" t="s">
        <v>189</v>
      </c>
      <c r="MT9" s="944" t="s">
        <v>189</v>
      </c>
      <c r="MU9" s="944" t="s">
        <v>189</v>
      </c>
      <c r="MV9" s="944" t="s">
        <v>189</v>
      </c>
      <c r="MW9" s="944" t="s">
        <v>189</v>
      </c>
      <c r="MX9" s="944" t="s">
        <v>189</v>
      </c>
      <c r="MY9" s="944" t="s">
        <v>189</v>
      </c>
      <c r="MZ9" s="944" t="s">
        <v>189</v>
      </c>
      <c r="NA9" s="944" t="s">
        <v>189</v>
      </c>
      <c r="NB9" s="944" t="s">
        <v>189</v>
      </c>
      <c r="NC9" s="944" t="s">
        <v>189</v>
      </c>
      <c r="ND9" s="944" t="s">
        <v>189</v>
      </c>
      <c r="NE9" s="944" t="s">
        <v>189</v>
      </c>
      <c r="NF9" s="944" t="s">
        <v>189</v>
      </c>
      <c r="NG9" s="944" t="s">
        <v>189</v>
      </c>
      <c r="NH9" s="944" t="s">
        <v>189</v>
      </c>
      <c r="NI9" s="944" t="s">
        <v>189</v>
      </c>
      <c r="NJ9" s="944" t="s">
        <v>189</v>
      </c>
      <c r="NK9" s="944" t="s">
        <v>189</v>
      </c>
      <c r="NL9" s="944" t="s">
        <v>189</v>
      </c>
      <c r="NM9" s="944" t="s">
        <v>189</v>
      </c>
      <c r="NN9" s="944" t="s">
        <v>189</v>
      </c>
      <c r="NO9" s="944" t="s">
        <v>189</v>
      </c>
      <c r="NP9" s="944" t="s">
        <v>189</v>
      </c>
      <c r="NQ9" s="944" t="s">
        <v>189</v>
      </c>
      <c r="NR9" s="944" t="s">
        <v>189</v>
      </c>
      <c r="NS9" s="944" t="s">
        <v>189</v>
      </c>
      <c r="NT9" s="944" t="s">
        <v>189</v>
      </c>
      <c r="NU9" s="944" t="s">
        <v>189</v>
      </c>
      <c r="NV9" s="944" t="s">
        <v>189</v>
      </c>
      <c r="NW9" s="944" t="s">
        <v>189</v>
      </c>
    </row>
    <row r="10" spans="1:387" ht="150" x14ac:dyDescent="0.25">
      <c r="A10" s="1122" t="s">
        <v>1962</v>
      </c>
      <c r="B10" s="999"/>
      <c r="C10" s="961" t="s">
        <v>2041</v>
      </c>
      <c r="D10" s="965" t="s">
        <v>2976</v>
      </c>
      <c r="E10" s="965" t="s">
        <v>2977</v>
      </c>
      <c r="F10" s="965" t="s">
        <v>2986</v>
      </c>
      <c r="G10" s="965" t="s">
        <v>2987</v>
      </c>
      <c r="H10" s="965" t="s">
        <v>2988</v>
      </c>
      <c r="I10" s="965">
        <v>1</v>
      </c>
      <c r="J10" s="965" t="s">
        <v>2989</v>
      </c>
      <c r="K10" s="961" t="s">
        <v>62</v>
      </c>
      <c r="L10" s="961" t="s">
        <v>471</v>
      </c>
      <c r="M10" s="1123" t="s">
        <v>189</v>
      </c>
      <c r="N10" s="1124">
        <v>46041</v>
      </c>
      <c r="O10" s="1138">
        <v>46386</v>
      </c>
      <c r="P10" s="1054">
        <f t="shared" si="0"/>
        <v>49.285714285714285</v>
      </c>
      <c r="Q10" s="1135" t="s">
        <v>189</v>
      </c>
      <c r="R10" s="961"/>
      <c r="S10" s="1034">
        <f t="shared" si="1"/>
        <v>-6626.5714285714294</v>
      </c>
      <c r="T10" s="955" t="str">
        <f t="shared" ca="1" si="2"/>
        <v>En tiempo</v>
      </c>
      <c r="U10" s="1033"/>
      <c r="V10" s="480">
        <f t="shared" si="3"/>
        <v>0</v>
      </c>
      <c r="W10" s="956" t="str">
        <f t="shared" si="4"/>
        <v>100%</v>
      </c>
      <c r="X10" s="1143" t="str">
        <f t="shared" si="5"/>
        <v>Cumple</v>
      </c>
      <c r="Y10" s="1135" t="s">
        <v>189</v>
      </c>
      <c r="Z10" s="1134" t="s">
        <v>189</v>
      </c>
      <c r="AA10" s="1144">
        <v>0.5</v>
      </c>
      <c r="AB10" s="1119" t="s">
        <v>189</v>
      </c>
      <c r="AC10" s="1119" t="s">
        <v>189</v>
      </c>
      <c r="AD10" s="1120">
        <v>0.5</v>
      </c>
      <c r="AE10" s="1121" t="s">
        <v>189</v>
      </c>
      <c r="AF10" s="943"/>
      <c r="AG10" s="943"/>
      <c r="AH10" s="943"/>
      <c r="AI10" s="943"/>
      <c r="AJ10" s="943"/>
      <c r="AK10" s="943"/>
      <c r="AL10" s="943"/>
      <c r="AM10" s="943"/>
      <c r="AN10" s="943"/>
      <c r="AO10" s="943"/>
      <c r="AP10" s="943"/>
      <c r="AQ10" s="1104"/>
      <c r="AR10" s="943"/>
      <c r="AS10" s="943"/>
      <c r="AT10" s="943"/>
      <c r="AU10" s="943"/>
      <c r="AV10" s="943"/>
      <c r="AW10" s="943"/>
      <c r="AX10" s="943"/>
      <c r="AY10" s="943"/>
      <c r="AZ10" s="943"/>
      <c r="BA10" s="943"/>
      <c r="BB10" s="943"/>
      <c r="BC10" s="943"/>
      <c r="BD10" s="943"/>
      <c r="BE10" s="943"/>
      <c r="BF10" s="943"/>
      <c r="BG10" s="943"/>
      <c r="BH10" s="943"/>
      <c r="BI10" s="943"/>
      <c r="BJ10" s="943"/>
      <c r="BK10" s="943"/>
      <c r="BL10" s="943"/>
      <c r="BM10" s="943"/>
      <c r="BN10" s="943"/>
      <c r="BO10" s="943"/>
      <c r="BP10" s="943"/>
      <c r="BQ10" s="943"/>
      <c r="BR10" s="943"/>
      <c r="BS10" s="943"/>
      <c r="BT10" s="943"/>
      <c r="BU10" s="943"/>
      <c r="BV10" s="943"/>
      <c r="BW10" s="943"/>
      <c r="BX10" s="943"/>
      <c r="BY10" s="943"/>
      <c r="BZ10" s="943"/>
      <c r="CA10" s="943"/>
      <c r="CB10" s="943"/>
      <c r="CC10" s="943"/>
      <c r="CD10" s="943"/>
      <c r="CE10" s="943"/>
      <c r="CF10" s="943"/>
      <c r="CG10" s="943"/>
      <c r="CH10" s="943"/>
      <c r="CI10" s="943"/>
      <c r="CJ10" s="943"/>
      <c r="CK10" s="943"/>
      <c r="CL10" s="943"/>
      <c r="CM10" s="943"/>
      <c r="CN10" s="943"/>
      <c r="CO10" s="943"/>
      <c r="CP10" s="944" t="s">
        <v>189</v>
      </c>
      <c r="CQ10" s="944" t="s">
        <v>189</v>
      </c>
      <c r="CR10" s="944" t="s">
        <v>189</v>
      </c>
      <c r="CS10" s="944" t="s">
        <v>189</v>
      </c>
      <c r="CT10" s="944" t="s">
        <v>189</v>
      </c>
      <c r="CU10" s="944" t="s">
        <v>189</v>
      </c>
      <c r="CV10" s="944" t="s">
        <v>189</v>
      </c>
      <c r="CW10" s="944" t="s">
        <v>189</v>
      </c>
      <c r="CX10" s="944" t="s">
        <v>189</v>
      </c>
      <c r="CY10" s="944" t="s">
        <v>189</v>
      </c>
      <c r="CZ10" s="944" t="s">
        <v>189</v>
      </c>
      <c r="DA10" s="944" t="s">
        <v>189</v>
      </c>
      <c r="DB10" s="944" t="s">
        <v>189</v>
      </c>
      <c r="DC10" s="944" t="s">
        <v>189</v>
      </c>
      <c r="DD10" s="944" t="s">
        <v>189</v>
      </c>
      <c r="DE10" s="944" t="s">
        <v>189</v>
      </c>
      <c r="DF10" s="944" t="s">
        <v>189</v>
      </c>
      <c r="DG10" s="944" t="s">
        <v>189</v>
      </c>
      <c r="DH10" s="944" t="s">
        <v>189</v>
      </c>
      <c r="DI10" s="944" t="s">
        <v>189</v>
      </c>
      <c r="DJ10" s="944" t="s">
        <v>189</v>
      </c>
      <c r="DK10" s="944" t="s">
        <v>189</v>
      </c>
      <c r="DL10" s="944" t="s">
        <v>189</v>
      </c>
      <c r="DM10" s="944" t="s">
        <v>189</v>
      </c>
      <c r="DN10" s="944" t="s">
        <v>189</v>
      </c>
      <c r="DO10" s="944" t="s">
        <v>189</v>
      </c>
      <c r="DP10" s="944" t="s">
        <v>189</v>
      </c>
      <c r="DQ10" s="944" t="s">
        <v>189</v>
      </c>
      <c r="DR10" s="944" t="s">
        <v>189</v>
      </c>
      <c r="DS10" s="944" t="s">
        <v>189</v>
      </c>
      <c r="DT10" s="944" t="s">
        <v>189</v>
      </c>
      <c r="DU10" s="944" t="s">
        <v>189</v>
      </c>
      <c r="DV10" s="944" t="s">
        <v>189</v>
      </c>
      <c r="DW10" s="944" t="s">
        <v>189</v>
      </c>
      <c r="DX10" s="944" t="s">
        <v>189</v>
      </c>
      <c r="DY10" s="944" t="s">
        <v>189</v>
      </c>
      <c r="DZ10" s="944" t="s">
        <v>189</v>
      </c>
      <c r="EA10" s="944" t="s">
        <v>189</v>
      </c>
      <c r="EB10" s="944" t="s">
        <v>189</v>
      </c>
      <c r="EC10" s="944" t="s">
        <v>189</v>
      </c>
      <c r="ED10" s="944" t="s">
        <v>189</v>
      </c>
      <c r="EE10" s="944" t="s">
        <v>189</v>
      </c>
      <c r="EF10" s="944" t="s">
        <v>189</v>
      </c>
      <c r="EG10" s="944" t="s">
        <v>189</v>
      </c>
      <c r="EH10" s="944" t="s">
        <v>189</v>
      </c>
      <c r="EI10" s="944" t="s">
        <v>189</v>
      </c>
      <c r="EJ10" s="944" t="s">
        <v>189</v>
      </c>
      <c r="EK10" s="944" t="s">
        <v>189</v>
      </c>
      <c r="EL10" s="944" t="s">
        <v>189</v>
      </c>
      <c r="EM10" s="944" t="s">
        <v>189</v>
      </c>
      <c r="EN10" s="944" t="s">
        <v>189</v>
      </c>
      <c r="EO10" s="944" t="s">
        <v>189</v>
      </c>
      <c r="EP10" s="944" t="s">
        <v>189</v>
      </c>
      <c r="EQ10" s="944" t="s">
        <v>189</v>
      </c>
      <c r="ER10" s="944" t="s">
        <v>189</v>
      </c>
      <c r="ES10" s="944" t="s">
        <v>189</v>
      </c>
      <c r="ET10" s="944" t="s">
        <v>189</v>
      </c>
      <c r="EU10" s="944" t="s">
        <v>189</v>
      </c>
      <c r="EV10" s="944" t="s">
        <v>189</v>
      </c>
      <c r="EW10" s="944" t="s">
        <v>189</v>
      </c>
      <c r="EX10" s="944" t="s">
        <v>189</v>
      </c>
      <c r="EY10" s="944" t="s">
        <v>189</v>
      </c>
      <c r="EZ10" s="944" t="s">
        <v>189</v>
      </c>
      <c r="FA10" s="944" t="s">
        <v>189</v>
      </c>
      <c r="FB10" s="944" t="s">
        <v>189</v>
      </c>
      <c r="FC10" s="944" t="s">
        <v>189</v>
      </c>
      <c r="FD10" s="944" t="s">
        <v>189</v>
      </c>
      <c r="FE10" s="944" t="s">
        <v>189</v>
      </c>
      <c r="FF10" s="944" t="s">
        <v>189</v>
      </c>
      <c r="FG10" s="944" t="s">
        <v>189</v>
      </c>
      <c r="FH10" s="944" t="s">
        <v>189</v>
      </c>
      <c r="FI10" s="944" t="s">
        <v>189</v>
      </c>
      <c r="FJ10" s="944" t="s">
        <v>189</v>
      </c>
      <c r="FK10" s="944" t="s">
        <v>189</v>
      </c>
      <c r="FL10" s="944" t="s">
        <v>189</v>
      </c>
      <c r="FM10" s="944" t="s">
        <v>189</v>
      </c>
      <c r="FN10" s="944" t="s">
        <v>189</v>
      </c>
      <c r="FO10" s="944" t="s">
        <v>189</v>
      </c>
      <c r="FP10" s="944" t="s">
        <v>189</v>
      </c>
      <c r="FQ10" s="944" t="s">
        <v>189</v>
      </c>
      <c r="FR10" s="944" t="s">
        <v>189</v>
      </c>
      <c r="FS10" s="944" t="s">
        <v>189</v>
      </c>
      <c r="FT10" s="944" t="s">
        <v>189</v>
      </c>
      <c r="FU10" s="944" t="s">
        <v>189</v>
      </c>
      <c r="FV10" s="944" t="s">
        <v>189</v>
      </c>
      <c r="FW10" s="944" t="s">
        <v>189</v>
      </c>
      <c r="FX10" s="944" t="s">
        <v>189</v>
      </c>
      <c r="FY10" s="944" t="s">
        <v>189</v>
      </c>
      <c r="FZ10" s="944" t="s">
        <v>189</v>
      </c>
      <c r="GA10" s="944" t="s">
        <v>189</v>
      </c>
      <c r="GB10" s="944" t="s">
        <v>189</v>
      </c>
      <c r="GC10" s="944" t="s">
        <v>189</v>
      </c>
      <c r="GD10" s="944" t="s">
        <v>189</v>
      </c>
      <c r="GE10" s="944" t="s">
        <v>189</v>
      </c>
      <c r="GF10" s="944" t="s">
        <v>189</v>
      </c>
      <c r="GG10" s="944" t="s">
        <v>189</v>
      </c>
      <c r="GH10" s="944" t="s">
        <v>189</v>
      </c>
      <c r="GI10" s="944" t="s">
        <v>189</v>
      </c>
      <c r="GJ10" s="944" t="s">
        <v>189</v>
      </c>
      <c r="GK10" s="944" t="s">
        <v>189</v>
      </c>
      <c r="GL10" s="944" t="s">
        <v>189</v>
      </c>
      <c r="GM10" s="944" t="s">
        <v>189</v>
      </c>
      <c r="GN10" s="944" t="s">
        <v>189</v>
      </c>
      <c r="GO10" s="944" t="s">
        <v>189</v>
      </c>
      <c r="GP10" s="944" t="s">
        <v>189</v>
      </c>
      <c r="GQ10" s="944" t="s">
        <v>189</v>
      </c>
      <c r="GR10" s="944" t="s">
        <v>189</v>
      </c>
      <c r="GS10" s="944" t="s">
        <v>189</v>
      </c>
      <c r="GT10" s="944" t="s">
        <v>189</v>
      </c>
      <c r="GU10" s="944" t="s">
        <v>189</v>
      </c>
      <c r="GV10" s="944" t="s">
        <v>189</v>
      </c>
      <c r="GW10" s="944" t="s">
        <v>189</v>
      </c>
      <c r="GX10" s="944" t="s">
        <v>189</v>
      </c>
      <c r="GY10" s="944" t="s">
        <v>189</v>
      </c>
      <c r="GZ10" s="944" t="s">
        <v>189</v>
      </c>
      <c r="HA10" s="944" t="s">
        <v>189</v>
      </c>
      <c r="HB10" s="944" t="s">
        <v>189</v>
      </c>
      <c r="HC10" s="944" t="s">
        <v>189</v>
      </c>
      <c r="HD10" s="944" t="s">
        <v>189</v>
      </c>
      <c r="HE10" s="944" t="s">
        <v>189</v>
      </c>
      <c r="HF10" s="944" t="s">
        <v>189</v>
      </c>
      <c r="HG10" s="944" t="s">
        <v>189</v>
      </c>
      <c r="HH10" s="944" t="s">
        <v>189</v>
      </c>
      <c r="HI10" s="944" t="s">
        <v>189</v>
      </c>
      <c r="HJ10" s="944" t="s">
        <v>189</v>
      </c>
      <c r="HK10" s="944" t="s">
        <v>189</v>
      </c>
      <c r="HL10" s="944" t="s">
        <v>189</v>
      </c>
      <c r="HM10" s="944" t="s">
        <v>189</v>
      </c>
      <c r="HN10" s="944" t="s">
        <v>189</v>
      </c>
      <c r="HO10" s="944" t="s">
        <v>189</v>
      </c>
      <c r="HP10" s="944" t="s">
        <v>189</v>
      </c>
      <c r="HQ10" s="944" t="s">
        <v>189</v>
      </c>
      <c r="HR10" s="944" t="s">
        <v>189</v>
      </c>
      <c r="HS10" s="944" t="s">
        <v>189</v>
      </c>
      <c r="HT10" s="944" t="s">
        <v>189</v>
      </c>
      <c r="HU10" s="944" t="s">
        <v>189</v>
      </c>
      <c r="HV10" s="944" t="s">
        <v>189</v>
      </c>
      <c r="HW10" s="944" t="s">
        <v>189</v>
      </c>
      <c r="HX10" s="944" t="s">
        <v>189</v>
      </c>
      <c r="HY10" s="944" t="s">
        <v>189</v>
      </c>
      <c r="HZ10" s="944" t="s">
        <v>189</v>
      </c>
      <c r="IA10" s="944" t="s">
        <v>189</v>
      </c>
      <c r="IB10" s="944" t="s">
        <v>189</v>
      </c>
      <c r="IC10" s="944" t="s">
        <v>189</v>
      </c>
      <c r="ID10" s="944" t="s">
        <v>189</v>
      </c>
      <c r="IE10" s="944" t="s">
        <v>189</v>
      </c>
      <c r="IF10" s="944" t="s">
        <v>189</v>
      </c>
      <c r="IG10" s="944" t="s">
        <v>189</v>
      </c>
      <c r="IH10" s="944" t="s">
        <v>189</v>
      </c>
      <c r="II10" s="944" t="s">
        <v>189</v>
      </c>
      <c r="IJ10" s="944" t="s">
        <v>189</v>
      </c>
      <c r="IK10" s="944" t="s">
        <v>189</v>
      </c>
      <c r="IL10" s="944" t="s">
        <v>189</v>
      </c>
      <c r="IM10" s="944" t="s">
        <v>189</v>
      </c>
      <c r="IN10" s="944" t="s">
        <v>189</v>
      </c>
      <c r="IO10" s="944" t="s">
        <v>189</v>
      </c>
      <c r="IP10" s="944" t="s">
        <v>189</v>
      </c>
      <c r="IQ10" s="944" t="s">
        <v>189</v>
      </c>
      <c r="IR10" s="944" t="s">
        <v>189</v>
      </c>
      <c r="IS10" s="944" t="s">
        <v>189</v>
      </c>
      <c r="IT10" s="944" t="s">
        <v>189</v>
      </c>
      <c r="IU10" s="944" t="s">
        <v>189</v>
      </c>
      <c r="IV10" s="944" t="s">
        <v>189</v>
      </c>
      <c r="IW10" s="944" t="s">
        <v>189</v>
      </c>
      <c r="IX10" s="944" t="s">
        <v>189</v>
      </c>
      <c r="IY10" s="944" t="s">
        <v>189</v>
      </c>
      <c r="IZ10" s="944" t="s">
        <v>189</v>
      </c>
      <c r="JA10" s="944" t="s">
        <v>189</v>
      </c>
      <c r="JB10" s="944" t="s">
        <v>189</v>
      </c>
      <c r="JC10" s="944" t="s">
        <v>189</v>
      </c>
      <c r="JD10" s="944" t="s">
        <v>189</v>
      </c>
      <c r="JE10" s="944" t="s">
        <v>189</v>
      </c>
      <c r="JF10" s="944" t="s">
        <v>189</v>
      </c>
      <c r="JG10" s="944" t="s">
        <v>189</v>
      </c>
      <c r="JH10" s="944" t="s">
        <v>189</v>
      </c>
      <c r="JI10" s="944" t="s">
        <v>189</v>
      </c>
      <c r="JJ10" s="944" t="s">
        <v>189</v>
      </c>
      <c r="JK10" s="944" t="s">
        <v>189</v>
      </c>
      <c r="JL10" s="944" t="s">
        <v>189</v>
      </c>
      <c r="JM10" s="944" t="s">
        <v>189</v>
      </c>
      <c r="JN10" s="944" t="s">
        <v>189</v>
      </c>
      <c r="JO10" s="944" t="s">
        <v>189</v>
      </c>
      <c r="JP10" s="944" t="s">
        <v>189</v>
      </c>
      <c r="JQ10" s="944" t="s">
        <v>189</v>
      </c>
      <c r="JR10" s="944" t="s">
        <v>189</v>
      </c>
      <c r="JS10" s="944" t="s">
        <v>189</v>
      </c>
      <c r="JT10" s="944" t="s">
        <v>189</v>
      </c>
      <c r="JU10" s="944" t="s">
        <v>189</v>
      </c>
      <c r="JV10" s="944" t="s">
        <v>189</v>
      </c>
      <c r="JW10" s="944" t="s">
        <v>189</v>
      </c>
      <c r="JX10" s="944" t="s">
        <v>189</v>
      </c>
      <c r="JY10" s="944" t="s">
        <v>189</v>
      </c>
      <c r="JZ10" s="944" t="s">
        <v>189</v>
      </c>
      <c r="KA10" s="944" t="s">
        <v>189</v>
      </c>
      <c r="KB10" s="944" t="s">
        <v>189</v>
      </c>
      <c r="KC10" s="944" t="s">
        <v>189</v>
      </c>
      <c r="KD10" s="944" t="s">
        <v>189</v>
      </c>
      <c r="KE10" s="944" t="s">
        <v>189</v>
      </c>
      <c r="KF10" s="944" t="s">
        <v>189</v>
      </c>
      <c r="KG10" s="944" t="s">
        <v>189</v>
      </c>
      <c r="KH10" s="944" t="s">
        <v>189</v>
      </c>
      <c r="KI10" s="944" t="s">
        <v>189</v>
      </c>
      <c r="KJ10" s="944" t="s">
        <v>189</v>
      </c>
      <c r="KK10" s="944" t="s">
        <v>189</v>
      </c>
      <c r="KL10" s="944" t="s">
        <v>189</v>
      </c>
      <c r="KM10" s="944" t="s">
        <v>189</v>
      </c>
      <c r="KN10" s="944" t="s">
        <v>189</v>
      </c>
      <c r="KO10" s="944" t="s">
        <v>189</v>
      </c>
      <c r="KP10" s="944" t="s">
        <v>189</v>
      </c>
      <c r="KQ10" s="944" t="s">
        <v>189</v>
      </c>
      <c r="KR10" s="944" t="s">
        <v>189</v>
      </c>
      <c r="KS10" s="944" t="s">
        <v>189</v>
      </c>
      <c r="KT10" s="944" t="s">
        <v>189</v>
      </c>
      <c r="KU10" s="944" t="s">
        <v>189</v>
      </c>
      <c r="KV10" s="944" t="s">
        <v>189</v>
      </c>
      <c r="KW10" s="944" t="s">
        <v>189</v>
      </c>
      <c r="KX10" s="944" t="s">
        <v>189</v>
      </c>
      <c r="KY10" s="944" t="s">
        <v>189</v>
      </c>
      <c r="KZ10" s="944" t="s">
        <v>189</v>
      </c>
      <c r="LA10" s="944" t="s">
        <v>189</v>
      </c>
      <c r="LB10" s="944" t="s">
        <v>189</v>
      </c>
      <c r="LC10" s="944" t="s">
        <v>189</v>
      </c>
      <c r="LD10" s="944" t="s">
        <v>189</v>
      </c>
      <c r="LE10" s="944" t="s">
        <v>189</v>
      </c>
      <c r="LF10" s="944" t="s">
        <v>189</v>
      </c>
      <c r="LG10" s="944" t="s">
        <v>189</v>
      </c>
      <c r="LH10" s="944" t="s">
        <v>189</v>
      </c>
      <c r="LI10" s="944" t="s">
        <v>189</v>
      </c>
      <c r="LJ10" s="944" t="s">
        <v>189</v>
      </c>
      <c r="LK10" s="944" t="s">
        <v>189</v>
      </c>
      <c r="LL10" s="944" t="s">
        <v>189</v>
      </c>
      <c r="LM10" s="944" t="s">
        <v>189</v>
      </c>
      <c r="LN10" s="944" t="s">
        <v>189</v>
      </c>
      <c r="LO10" s="944" t="s">
        <v>189</v>
      </c>
      <c r="LP10" s="944" t="s">
        <v>189</v>
      </c>
      <c r="LQ10" s="944" t="s">
        <v>189</v>
      </c>
      <c r="LR10" s="944" t="s">
        <v>189</v>
      </c>
      <c r="LS10" s="944" t="s">
        <v>189</v>
      </c>
      <c r="LT10" s="944" t="s">
        <v>189</v>
      </c>
      <c r="LU10" s="944" t="s">
        <v>189</v>
      </c>
      <c r="LV10" s="944" t="s">
        <v>189</v>
      </c>
      <c r="LW10" s="944" t="s">
        <v>189</v>
      </c>
      <c r="LX10" s="944" t="s">
        <v>189</v>
      </c>
      <c r="LY10" s="944" t="s">
        <v>189</v>
      </c>
      <c r="LZ10" s="944" t="s">
        <v>189</v>
      </c>
      <c r="MA10" s="944" t="s">
        <v>189</v>
      </c>
      <c r="MB10" s="944" t="s">
        <v>189</v>
      </c>
      <c r="MC10" s="944" t="s">
        <v>189</v>
      </c>
      <c r="MD10" s="944" t="s">
        <v>189</v>
      </c>
      <c r="ME10" s="944" t="s">
        <v>189</v>
      </c>
      <c r="MF10" s="944" t="s">
        <v>189</v>
      </c>
      <c r="MG10" s="944" t="s">
        <v>189</v>
      </c>
      <c r="MH10" s="944" t="s">
        <v>189</v>
      </c>
      <c r="MI10" s="944" t="s">
        <v>189</v>
      </c>
      <c r="MJ10" s="944" t="s">
        <v>189</v>
      </c>
      <c r="MK10" s="944" t="s">
        <v>189</v>
      </c>
      <c r="ML10" s="944" t="s">
        <v>189</v>
      </c>
      <c r="MM10" s="944" t="s">
        <v>189</v>
      </c>
      <c r="MN10" s="944" t="s">
        <v>189</v>
      </c>
      <c r="MO10" s="944" t="s">
        <v>189</v>
      </c>
      <c r="MP10" s="944" t="s">
        <v>189</v>
      </c>
      <c r="MQ10" s="944" t="s">
        <v>189</v>
      </c>
      <c r="MR10" s="944" t="s">
        <v>189</v>
      </c>
      <c r="MS10" s="944" t="s">
        <v>189</v>
      </c>
      <c r="MT10" s="944" t="s">
        <v>189</v>
      </c>
      <c r="MU10" s="944" t="s">
        <v>189</v>
      </c>
      <c r="MV10" s="944" t="s">
        <v>189</v>
      </c>
      <c r="MW10" s="944" t="s">
        <v>189</v>
      </c>
      <c r="MX10" s="944" t="s">
        <v>189</v>
      </c>
      <c r="MY10" s="944" t="s">
        <v>189</v>
      </c>
      <c r="MZ10" s="944" t="s">
        <v>189</v>
      </c>
      <c r="NA10" s="944" t="s">
        <v>189</v>
      </c>
      <c r="NB10" s="944" t="s">
        <v>189</v>
      </c>
      <c r="NC10" s="944" t="s">
        <v>189</v>
      </c>
      <c r="ND10" s="944" t="s">
        <v>189</v>
      </c>
      <c r="NE10" s="944" t="s">
        <v>189</v>
      </c>
      <c r="NF10" s="944" t="s">
        <v>189</v>
      </c>
      <c r="NG10" s="944" t="s">
        <v>189</v>
      </c>
      <c r="NH10" s="944" t="s">
        <v>189</v>
      </c>
      <c r="NI10" s="944" t="s">
        <v>189</v>
      </c>
      <c r="NJ10" s="944" t="s">
        <v>189</v>
      </c>
      <c r="NK10" s="944" t="s">
        <v>189</v>
      </c>
      <c r="NL10" s="944" t="s">
        <v>189</v>
      </c>
      <c r="NM10" s="944" t="s">
        <v>189</v>
      </c>
      <c r="NN10" s="944" t="s">
        <v>189</v>
      </c>
      <c r="NO10" s="944" t="s">
        <v>189</v>
      </c>
      <c r="NP10" s="944" t="s">
        <v>189</v>
      </c>
      <c r="NQ10" s="944" t="s">
        <v>189</v>
      </c>
      <c r="NR10" s="944" t="s">
        <v>189</v>
      </c>
      <c r="NS10" s="944" t="s">
        <v>189</v>
      </c>
      <c r="NT10" s="944" t="s">
        <v>189</v>
      </c>
      <c r="NU10" s="944" t="s">
        <v>189</v>
      </c>
      <c r="NV10" s="944" t="s">
        <v>189</v>
      </c>
      <c r="NW10" s="944" t="s">
        <v>189</v>
      </c>
    </row>
    <row r="11" spans="1:387" ht="150" x14ac:dyDescent="0.25">
      <c r="A11" s="1122" t="s">
        <v>1962</v>
      </c>
      <c r="B11" s="999"/>
      <c r="C11" s="961" t="s">
        <v>2041</v>
      </c>
      <c r="D11" s="965" t="s">
        <v>2976</v>
      </c>
      <c r="E11" s="965" t="s">
        <v>2977</v>
      </c>
      <c r="F11" s="965" t="s">
        <v>2990</v>
      </c>
      <c r="G11" s="965" t="s">
        <v>2991</v>
      </c>
      <c r="H11" s="965" t="s">
        <v>2992</v>
      </c>
      <c r="I11" s="965">
        <v>3</v>
      </c>
      <c r="J11" s="965" t="s">
        <v>2993</v>
      </c>
      <c r="K11" s="961" t="s">
        <v>62</v>
      </c>
      <c r="L11" s="961" t="s">
        <v>471</v>
      </c>
      <c r="M11" s="1123" t="s">
        <v>189</v>
      </c>
      <c r="N11" s="1124">
        <v>46041</v>
      </c>
      <c r="O11" s="1138">
        <v>46386</v>
      </c>
      <c r="P11" s="1054">
        <f t="shared" si="0"/>
        <v>49.285714285714285</v>
      </c>
      <c r="Q11" s="1135" t="s">
        <v>189</v>
      </c>
      <c r="R11" s="961"/>
      <c r="S11" s="1034">
        <f t="shared" si="1"/>
        <v>-6626.5714285714294</v>
      </c>
      <c r="T11" s="955" t="str">
        <f t="shared" ca="1" si="2"/>
        <v>En tiempo</v>
      </c>
      <c r="U11" s="1033"/>
      <c r="V11" s="480">
        <f t="shared" si="3"/>
        <v>0</v>
      </c>
      <c r="W11" s="956" t="str">
        <f t="shared" si="4"/>
        <v>100%</v>
      </c>
      <c r="X11" s="1143" t="str">
        <f t="shared" si="5"/>
        <v>Cumple</v>
      </c>
      <c r="Y11" s="1135" t="s">
        <v>189</v>
      </c>
      <c r="Z11" s="1134" t="s">
        <v>189</v>
      </c>
      <c r="AA11" s="1144">
        <v>0.5</v>
      </c>
      <c r="AB11" s="1119" t="s">
        <v>189</v>
      </c>
      <c r="AC11" s="1119" t="s">
        <v>189</v>
      </c>
      <c r="AD11" s="1120">
        <v>0.5</v>
      </c>
      <c r="AE11" s="1121" t="s">
        <v>189</v>
      </c>
      <c r="AF11" s="943"/>
      <c r="AG11" s="943"/>
      <c r="AH11" s="943"/>
      <c r="AI11" s="943"/>
      <c r="AJ11" s="943"/>
      <c r="AK11" s="943"/>
      <c r="AL11" s="943"/>
      <c r="AM11" s="943"/>
      <c r="AN11" s="943"/>
      <c r="AO11" s="943"/>
      <c r="AP11" s="943"/>
      <c r="AQ11" s="1104"/>
      <c r="AR11" s="943"/>
      <c r="AS11" s="943"/>
      <c r="AT11" s="943"/>
      <c r="AU11" s="943"/>
      <c r="AV11" s="943"/>
      <c r="AW11" s="943"/>
      <c r="AX11" s="943"/>
      <c r="AY11" s="943"/>
      <c r="AZ11" s="943"/>
      <c r="BA11" s="943"/>
      <c r="BB11" s="943"/>
      <c r="BC11" s="943"/>
      <c r="BD11" s="943"/>
      <c r="BE11" s="943"/>
      <c r="BF11" s="943"/>
      <c r="BG11" s="943"/>
      <c r="BH11" s="943"/>
      <c r="BI11" s="943"/>
      <c r="BJ11" s="943"/>
      <c r="BK11" s="943"/>
      <c r="BL11" s="943"/>
      <c r="BM11" s="943"/>
      <c r="BN11" s="943"/>
      <c r="BO11" s="943"/>
      <c r="BP11" s="943"/>
      <c r="BQ11" s="943"/>
      <c r="BR11" s="943"/>
      <c r="BS11" s="943"/>
      <c r="BT11" s="943"/>
      <c r="BU11" s="943"/>
      <c r="BV11" s="943"/>
      <c r="BW11" s="943"/>
      <c r="BX11" s="943"/>
      <c r="BY11" s="943"/>
      <c r="BZ11" s="943"/>
      <c r="CA11" s="943"/>
      <c r="CB11" s="943"/>
      <c r="CC11" s="943"/>
      <c r="CD11" s="943"/>
      <c r="CE11" s="943"/>
      <c r="CF11" s="943"/>
      <c r="CG11" s="943"/>
      <c r="CH11" s="943"/>
      <c r="CI11" s="943"/>
      <c r="CJ11" s="943"/>
      <c r="CK11" s="943"/>
      <c r="CL11" s="943"/>
      <c r="CM11" s="943"/>
      <c r="CN11" s="943"/>
      <c r="CO11" s="943"/>
      <c r="CP11" s="944" t="s">
        <v>189</v>
      </c>
      <c r="CQ11" s="944" t="s">
        <v>189</v>
      </c>
      <c r="CR11" s="944" t="s">
        <v>189</v>
      </c>
      <c r="CS11" s="944" t="s">
        <v>189</v>
      </c>
      <c r="CT11" s="944" t="s">
        <v>189</v>
      </c>
      <c r="CU11" s="944" t="s">
        <v>189</v>
      </c>
      <c r="CV11" s="944" t="s">
        <v>189</v>
      </c>
      <c r="CW11" s="944" t="s">
        <v>189</v>
      </c>
      <c r="CX11" s="944" t="s">
        <v>189</v>
      </c>
      <c r="CY11" s="944" t="s">
        <v>189</v>
      </c>
      <c r="CZ11" s="944" t="s">
        <v>189</v>
      </c>
      <c r="DA11" s="944" t="s">
        <v>189</v>
      </c>
      <c r="DB11" s="944" t="s">
        <v>189</v>
      </c>
      <c r="DC11" s="944" t="s">
        <v>189</v>
      </c>
      <c r="DD11" s="944" t="s">
        <v>189</v>
      </c>
      <c r="DE11" s="944" t="s">
        <v>189</v>
      </c>
      <c r="DF11" s="944" t="s">
        <v>189</v>
      </c>
      <c r="DG11" s="944" t="s">
        <v>189</v>
      </c>
      <c r="DH11" s="944" t="s">
        <v>189</v>
      </c>
      <c r="DI11" s="944" t="s">
        <v>189</v>
      </c>
      <c r="DJ11" s="944" t="s">
        <v>189</v>
      </c>
      <c r="DK11" s="944" t="s">
        <v>189</v>
      </c>
      <c r="DL11" s="944" t="s">
        <v>189</v>
      </c>
      <c r="DM11" s="944" t="s">
        <v>189</v>
      </c>
      <c r="DN11" s="944" t="s">
        <v>189</v>
      </c>
      <c r="DO11" s="944" t="s">
        <v>189</v>
      </c>
      <c r="DP11" s="944" t="s">
        <v>189</v>
      </c>
      <c r="DQ11" s="944" t="s">
        <v>189</v>
      </c>
      <c r="DR11" s="944" t="s">
        <v>189</v>
      </c>
      <c r="DS11" s="944" t="s">
        <v>189</v>
      </c>
      <c r="DT11" s="944" t="s">
        <v>189</v>
      </c>
      <c r="DU11" s="944" t="s">
        <v>189</v>
      </c>
      <c r="DV11" s="944" t="s">
        <v>189</v>
      </c>
      <c r="DW11" s="944" t="s">
        <v>189</v>
      </c>
      <c r="DX11" s="944" t="s">
        <v>189</v>
      </c>
      <c r="DY11" s="944" t="s">
        <v>189</v>
      </c>
      <c r="DZ11" s="944" t="s">
        <v>189</v>
      </c>
      <c r="EA11" s="944" t="s">
        <v>189</v>
      </c>
      <c r="EB11" s="944" t="s">
        <v>189</v>
      </c>
      <c r="EC11" s="944" t="s">
        <v>189</v>
      </c>
      <c r="ED11" s="944" t="s">
        <v>189</v>
      </c>
      <c r="EE11" s="944" t="s">
        <v>189</v>
      </c>
      <c r="EF11" s="944" t="s">
        <v>189</v>
      </c>
      <c r="EG11" s="944" t="s">
        <v>189</v>
      </c>
      <c r="EH11" s="944" t="s">
        <v>189</v>
      </c>
      <c r="EI11" s="944" t="s">
        <v>189</v>
      </c>
      <c r="EJ11" s="944" t="s">
        <v>189</v>
      </c>
      <c r="EK11" s="944" t="s">
        <v>189</v>
      </c>
      <c r="EL11" s="944" t="s">
        <v>189</v>
      </c>
      <c r="EM11" s="944" t="s">
        <v>189</v>
      </c>
      <c r="EN11" s="944" t="s">
        <v>189</v>
      </c>
      <c r="EO11" s="944" t="s">
        <v>189</v>
      </c>
      <c r="EP11" s="944" t="s">
        <v>189</v>
      </c>
      <c r="EQ11" s="944" t="s">
        <v>189</v>
      </c>
      <c r="ER11" s="944" t="s">
        <v>189</v>
      </c>
      <c r="ES11" s="944" t="s">
        <v>189</v>
      </c>
      <c r="ET11" s="944" t="s">
        <v>189</v>
      </c>
      <c r="EU11" s="944" t="s">
        <v>189</v>
      </c>
      <c r="EV11" s="944" t="s">
        <v>189</v>
      </c>
      <c r="EW11" s="944" t="s">
        <v>189</v>
      </c>
      <c r="EX11" s="944" t="s">
        <v>189</v>
      </c>
      <c r="EY11" s="944" t="s">
        <v>189</v>
      </c>
      <c r="EZ11" s="944" t="s">
        <v>189</v>
      </c>
      <c r="FA11" s="944" t="s">
        <v>189</v>
      </c>
      <c r="FB11" s="944" t="s">
        <v>189</v>
      </c>
      <c r="FC11" s="944" t="s">
        <v>189</v>
      </c>
      <c r="FD11" s="944" t="s">
        <v>189</v>
      </c>
      <c r="FE11" s="944" t="s">
        <v>189</v>
      </c>
      <c r="FF11" s="944" t="s">
        <v>189</v>
      </c>
      <c r="FG11" s="944" t="s">
        <v>189</v>
      </c>
      <c r="FH11" s="944" t="s">
        <v>189</v>
      </c>
      <c r="FI11" s="944" t="s">
        <v>189</v>
      </c>
      <c r="FJ11" s="944" t="s">
        <v>189</v>
      </c>
      <c r="FK11" s="944" t="s">
        <v>189</v>
      </c>
      <c r="FL11" s="944" t="s">
        <v>189</v>
      </c>
      <c r="FM11" s="944" t="s">
        <v>189</v>
      </c>
      <c r="FN11" s="944" t="s">
        <v>189</v>
      </c>
      <c r="FO11" s="944" t="s">
        <v>189</v>
      </c>
      <c r="FP11" s="944" t="s">
        <v>189</v>
      </c>
      <c r="FQ11" s="944" t="s">
        <v>189</v>
      </c>
      <c r="FR11" s="944" t="s">
        <v>189</v>
      </c>
      <c r="FS11" s="944" t="s">
        <v>189</v>
      </c>
      <c r="FT11" s="944" t="s">
        <v>189</v>
      </c>
      <c r="FU11" s="944" t="s">
        <v>189</v>
      </c>
      <c r="FV11" s="944" t="s">
        <v>189</v>
      </c>
      <c r="FW11" s="944" t="s">
        <v>189</v>
      </c>
      <c r="FX11" s="944" t="s">
        <v>189</v>
      </c>
      <c r="FY11" s="944" t="s">
        <v>189</v>
      </c>
      <c r="FZ11" s="944" t="s">
        <v>189</v>
      </c>
      <c r="GA11" s="944" t="s">
        <v>189</v>
      </c>
      <c r="GB11" s="944" t="s">
        <v>189</v>
      </c>
      <c r="GC11" s="944" t="s">
        <v>189</v>
      </c>
      <c r="GD11" s="944" t="s">
        <v>189</v>
      </c>
      <c r="GE11" s="944" t="s">
        <v>189</v>
      </c>
      <c r="GF11" s="944" t="s">
        <v>189</v>
      </c>
      <c r="GG11" s="944" t="s">
        <v>189</v>
      </c>
      <c r="GH11" s="944" t="s">
        <v>189</v>
      </c>
      <c r="GI11" s="944" t="s">
        <v>189</v>
      </c>
      <c r="GJ11" s="944" t="s">
        <v>189</v>
      </c>
      <c r="GK11" s="944" t="s">
        <v>189</v>
      </c>
      <c r="GL11" s="944" t="s">
        <v>189</v>
      </c>
      <c r="GM11" s="944" t="s">
        <v>189</v>
      </c>
      <c r="GN11" s="944" t="s">
        <v>189</v>
      </c>
      <c r="GO11" s="944" t="s">
        <v>189</v>
      </c>
      <c r="GP11" s="944" t="s">
        <v>189</v>
      </c>
      <c r="GQ11" s="944" t="s">
        <v>189</v>
      </c>
      <c r="GR11" s="944" t="s">
        <v>189</v>
      </c>
      <c r="GS11" s="944" t="s">
        <v>189</v>
      </c>
      <c r="GT11" s="944" t="s">
        <v>189</v>
      </c>
      <c r="GU11" s="944" t="s">
        <v>189</v>
      </c>
      <c r="GV11" s="944" t="s">
        <v>189</v>
      </c>
      <c r="GW11" s="944" t="s">
        <v>189</v>
      </c>
      <c r="GX11" s="944" t="s">
        <v>189</v>
      </c>
      <c r="GY11" s="944" t="s">
        <v>189</v>
      </c>
      <c r="GZ11" s="944" t="s">
        <v>189</v>
      </c>
      <c r="HA11" s="944" t="s">
        <v>189</v>
      </c>
      <c r="HB11" s="944" t="s">
        <v>189</v>
      </c>
      <c r="HC11" s="944" t="s">
        <v>189</v>
      </c>
      <c r="HD11" s="944" t="s">
        <v>189</v>
      </c>
      <c r="HE11" s="944" t="s">
        <v>189</v>
      </c>
      <c r="HF11" s="944" t="s">
        <v>189</v>
      </c>
      <c r="HG11" s="944" t="s">
        <v>189</v>
      </c>
      <c r="HH11" s="944" t="s">
        <v>189</v>
      </c>
      <c r="HI11" s="944" t="s">
        <v>189</v>
      </c>
      <c r="HJ11" s="944" t="s">
        <v>189</v>
      </c>
      <c r="HK11" s="944" t="s">
        <v>189</v>
      </c>
      <c r="HL11" s="944" t="s">
        <v>189</v>
      </c>
      <c r="HM11" s="944" t="s">
        <v>189</v>
      </c>
      <c r="HN11" s="944" t="s">
        <v>189</v>
      </c>
      <c r="HO11" s="944" t="s">
        <v>189</v>
      </c>
      <c r="HP11" s="944" t="s">
        <v>189</v>
      </c>
      <c r="HQ11" s="944" t="s">
        <v>189</v>
      </c>
      <c r="HR11" s="944" t="s">
        <v>189</v>
      </c>
      <c r="HS11" s="944" t="s">
        <v>189</v>
      </c>
      <c r="HT11" s="944" t="s">
        <v>189</v>
      </c>
      <c r="HU11" s="944" t="s">
        <v>189</v>
      </c>
      <c r="HV11" s="944" t="s">
        <v>189</v>
      </c>
      <c r="HW11" s="944" t="s">
        <v>189</v>
      </c>
      <c r="HX11" s="944" t="s">
        <v>189</v>
      </c>
      <c r="HY11" s="944" t="s">
        <v>189</v>
      </c>
      <c r="HZ11" s="944" t="s">
        <v>189</v>
      </c>
      <c r="IA11" s="944" t="s">
        <v>189</v>
      </c>
      <c r="IB11" s="944" t="s">
        <v>189</v>
      </c>
      <c r="IC11" s="944" t="s">
        <v>189</v>
      </c>
      <c r="ID11" s="944" t="s">
        <v>189</v>
      </c>
      <c r="IE11" s="944" t="s">
        <v>189</v>
      </c>
      <c r="IF11" s="944" t="s">
        <v>189</v>
      </c>
      <c r="IG11" s="944" t="s">
        <v>189</v>
      </c>
      <c r="IH11" s="944" t="s">
        <v>189</v>
      </c>
      <c r="II11" s="944" t="s">
        <v>189</v>
      </c>
      <c r="IJ11" s="944" t="s">
        <v>189</v>
      </c>
      <c r="IK11" s="944" t="s">
        <v>189</v>
      </c>
      <c r="IL11" s="944" t="s">
        <v>189</v>
      </c>
      <c r="IM11" s="944" t="s">
        <v>189</v>
      </c>
      <c r="IN11" s="944" t="s">
        <v>189</v>
      </c>
      <c r="IO11" s="944" t="s">
        <v>189</v>
      </c>
      <c r="IP11" s="944" t="s">
        <v>189</v>
      </c>
      <c r="IQ11" s="944" t="s">
        <v>189</v>
      </c>
      <c r="IR11" s="944" t="s">
        <v>189</v>
      </c>
      <c r="IS11" s="944" t="s">
        <v>189</v>
      </c>
      <c r="IT11" s="944" t="s">
        <v>189</v>
      </c>
      <c r="IU11" s="944" t="s">
        <v>189</v>
      </c>
      <c r="IV11" s="944" t="s">
        <v>189</v>
      </c>
      <c r="IW11" s="944" t="s">
        <v>189</v>
      </c>
      <c r="IX11" s="944" t="s">
        <v>189</v>
      </c>
      <c r="IY11" s="944" t="s">
        <v>189</v>
      </c>
      <c r="IZ11" s="944" t="s">
        <v>189</v>
      </c>
      <c r="JA11" s="944" t="s">
        <v>189</v>
      </c>
      <c r="JB11" s="944" t="s">
        <v>189</v>
      </c>
      <c r="JC11" s="944" t="s">
        <v>189</v>
      </c>
      <c r="JD11" s="944" t="s">
        <v>189</v>
      </c>
      <c r="JE11" s="944" t="s">
        <v>189</v>
      </c>
      <c r="JF11" s="944" t="s">
        <v>189</v>
      </c>
      <c r="JG11" s="944" t="s">
        <v>189</v>
      </c>
      <c r="JH11" s="944" t="s">
        <v>189</v>
      </c>
      <c r="JI11" s="944" t="s">
        <v>189</v>
      </c>
      <c r="JJ11" s="944" t="s">
        <v>189</v>
      </c>
      <c r="JK11" s="944" t="s">
        <v>189</v>
      </c>
      <c r="JL11" s="944" t="s">
        <v>189</v>
      </c>
      <c r="JM11" s="944" t="s">
        <v>189</v>
      </c>
      <c r="JN11" s="944" t="s">
        <v>189</v>
      </c>
      <c r="JO11" s="944" t="s">
        <v>189</v>
      </c>
      <c r="JP11" s="944" t="s">
        <v>189</v>
      </c>
      <c r="JQ11" s="944" t="s">
        <v>189</v>
      </c>
      <c r="JR11" s="944" t="s">
        <v>189</v>
      </c>
      <c r="JS11" s="944" t="s">
        <v>189</v>
      </c>
      <c r="JT11" s="944" t="s">
        <v>189</v>
      </c>
      <c r="JU11" s="944" t="s">
        <v>189</v>
      </c>
      <c r="JV11" s="944" t="s">
        <v>189</v>
      </c>
      <c r="JW11" s="944" t="s">
        <v>189</v>
      </c>
      <c r="JX11" s="944" t="s">
        <v>189</v>
      </c>
      <c r="JY11" s="944" t="s">
        <v>189</v>
      </c>
      <c r="JZ11" s="944" t="s">
        <v>189</v>
      </c>
      <c r="KA11" s="944" t="s">
        <v>189</v>
      </c>
      <c r="KB11" s="944" t="s">
        <v>189</v>
      </c>
      <c r="KC11" s="944" t="s">
        <v>189</v>
      </c>
      <c r="KD11" s="944" t="s">
        <v>189</v>
      </c>
      <c r="KE11" s="944" t="s">
        <v>189</v>
      </c>
      <c r="KF11" s="944" t="s">
        <v>189</v>
      </c>
      <c r="KG11" s="944" t="s">
        <v>189</v>
      </c>
      <c r="KH11" s="944" t="s">
        <v>189</v>
      </c>
      <c r="KI11" s="944" t="s">
        <v>189</v>
      </c>
      <c r="KJ11" s="944" t="s">
        <v>189</v>
      </c>
      <c r="KK11" s="944" t="s">
        <v>189</v>
      </c>
      <c r="KL11" s="944" t="s">
        <v>189</v>
      </c>
      <c r="KM11" s="944" t="s">
        <v>189</v>
      </c>
      <c r="KN11" s="944" t="s">
        <v>189</v>
      </c>
      <c r="KO11" s="944" t="s">
        <v>189</v>
      </c>
      <c r="KP11" s="944" t="s">
        <v>189</v>
      </c>
      <c r="KQ11" s="944" t="s">
        <v>189</v>
      </c>
      <c r="KR11" s="944" t="s">
        <v>189</v>
      </c>
      <c r="KS11" s="944" t="s">
        <v>189</v>
      </c>
      <c r="KT11" s="944" t="s">
        <v>189</v>
      </c>
      <c r="KU11" s="944" t="s">
        <v>189</v>
      </c>
      <c r="KV11" s="944" t="s">
        <v>189</v>
      </c>
      <c r="KW11" s="944" t="s">
        <v>189</v>
      </c>
      <c r="KX11" s="944" t="s">
        <v>189</v>
      </c>
      <c r="KY11" s="944" t="s">
        <v>189</v>
      </c>
      <c r="KZ11" s="944" t="s">
        <v>189</v>
      </c>
      <c r="LA11" s="944" t="s">
        <v>189</v>
      </c>
      <c r="LB11" s="944" t="s">
        <v>189</v>
      </c>
      <c r="LC11" s="944" t="s">
        <v>189</v>
      </c>
      <c r="LD11" s="944" t="s">
        <v>189</v>
      </c>
      <c r="LE11" s="944" t="s">
        <v>189</v>
      </c>
      <c r="LF11" s="944" t="s">
        <v>189</v>
      </c>
      <c r="LG11" s="944" t="s">
        <v>189</v>
      </c>
      <c r="LH11" s="944" t="s">
        <v>189</v>
      </c>
      <c r="LI11" s="944" t="s">
        <v>189</v>
      </c>
      <c r="LJ11" s="944" t="s">
        <v>189</v>
      </c>
      <c r="LK11" s="944" t="s">
        <v>189</v>
      </c>
      <c r="LL11" s="944" t="s">
        <v>189</v>
      </c>
      <c r="LM11" s="944" t="s">
        <v>189</v>
      </c>
      <c r="LN11" s="944" t="s">
        <v>189</v>
      </c>
      <c r="LO11" s="944" t="s">
        <v>189</v>
      </c>
      <c r="LP11" s="944" t="s">
        <v>189</v>
      </c>
      <c r="LQ11" s="944" t="s">
        <v>189</v>
      </c>
      <c r="LR11" s="944" t="s">
        <v>189</v>
      </c>
      <c r="LS11" s="944" t="s">
        <v>189</v>
      </c>
      <c r="LT11" s="944" t="s">
        <v>189</v>
      </c>
      <c r="LU11" s="944" t="s">
        <v>189</v>
      </c>
      <c r="LV11" s="944" t="s">
        <v>189</v>
      </c>
      <c r="LW11" s="944" t="s">
        <v>189</v>
      </c>
      <c r="LX11" s="944" t="s">
        <v>189</v>
      </c>
      <c r="LY11" s="944" t="s">
        <v>189</v>
      </c>
      <c r="LZ11" s="944" t="s">
        <v>189</v>
      </c>
      <c r="MA11" s="944" t="s">
        <v>189</v>
      </c>
      <c r="MB11" s="944" t="s">
        <v>189</v>
      </c>
      <c r="MC11" s="944" t="s">
        <v>189</v>
      </c>
      <c r="MD11" s="944" t="s">
        <v>189</v>
      </c>
      <c r="ME11" s="944" t="s">
        <v>189</v>
      </c>
      <c r="MF11" s="944" t="s">
        <v>189</v>
      </c>
      <c r="MG11" s="944" t="s">
        <v>189</v>
      </c>
      <c r="MH11" s="944" t="s">
        <v>189</v>
      </c>
      <c r="MI11" s="944" t="s">
        <v>189</v>
      </c>
      <c r="MJ11" s="944" t="s">
        <v>189</v>
      </c>
      <c r="MK11" s="944" t="s">
        <v>189</v>
      </c>
      <c r="ML11" s="944" t="s">
        <v>189</v>
      </c>
      <c r="MM11" s="944" t="s">
        <v>189</v>
      </c>
      <c r="MN11" s="944" t="s">
        <v>189</v>
      </c>
      <c r="MO11" s="944" t="s">
        <v>189</v>
      </c>
      <c r="MP11" s="944" t="s">
        <v>189</v>
      </c>
      <c r="MQ11" s="944" t="s">
        <v>189</v>
      </c>
      <c r="MR11" s="944" t="s">
        <v>189</v>
      </c>
      <c r="MS11" s="944" t="s">
        <v>189</v>
      </c>
      <c r="MT11" s="944" t="s">
        <v>189</v>
      </c>
      <c r="MU11" s="944" t="s">
        <v>189</v>
      </c>
      <c r="MV11" s="944" t="s">
        <v>189</v>
      </c>
      <c r="MW11" s="944" t="s">
        <v>189</v>
      </c>
      <c r="MX11" s="944" t="s">
        <v>189</v>
      </c>
      <c r="MY11" s="944" t="s">
        <v>189</v>
      </c>
      <c r="MZ11" s="944" t="s">
        <v>189</v>
      </c>
      <c r="NA11" s="944" t="s">
        <v>189</v>
      </c>
      <c r="NB11" s="944" t="s">
        <v>189</v>
      </c>
      <c r="NC11" s="944" t="s">
        <v>189</v>
      </c>
      <c r="ND11" s="944" t="s">
        <v>189</v>
      </c>
      <c r="NE11" s="944" t="s">
        <v>189</v>
      </c>
      <c r="NF11" s="944" t="s">
        <v>189</v>
      </c>
      <c r="NG11" s="944" t="s">
        <v>189</v>
      </c>
      <c r="NH11" s="944" t="s">
        <v>189</v>
      </c>
      <c r="NI11" s="944" t="s">
        <v>189</v>
      </c>
      <c r="NJ11" s="944" t="s">
        <v>189</v>
      </c>
      <c r="NK11" s="944" t="s">
        <v>189</v>
      </c>
      <c r="NL11" s="944" t="s">
        <v>189</v>
      </c>
      <c r="NM11" s="944" t="s">
        <v>189</v>
      </c>
      <c r="NN11" s="944" t="s">
        <v>189</v>
      </c>
      <c r="NO11" s="944" t="s">
        <v>189</v>
      </c>
      <c r="NP11" s="944" t="s">
        <v>189</v>
      </c>
      <c r="NQ11" s="944" t="s">
        <v>189</v>
      </c>
      <c r="NR11" s="944" t="s">
        <v>189</v>
      </c>
      <c r="NS11" s="944" t="s">
        <v>189</v>
      </c>
      <c r="NT11" s="944" t="s">
        <v>189</v>
      </c>
      <c r="NU11" s="944" t="s">
        <v>189</v>
      </c>
      <c r="NV11" s="944" t="s">
        <v>189</v>
      </c>
      <c r="NW11" s="944" t="s">
        <v>189</v>
      </c>
    </row>
    <row r="12" spans="1:387" ht="150" x14ac:dyDescent="0.25">
      <c r="A12" s="1122" t="s">
        <v>1962</v>
      </c>
      <c r="B12" s="999"/>
      <c r="C12" s="961" t="s">
        <v>2041</v>
      </c>
      <c r="D12" s="965" t="s">
        <v>2976</v>
      </c>
      <c r="E12" s="965" t="s">
        <v>2977</v>
      </c>
      <c r="F12" s="965" t="s">
        <v>2994</v>
      </c>
      <c r="G12" s="965" t="s">
        <v>2995</v>
      </c>
      <c r="H12" s="965" t="s">
        <v>2996</v>
      </c>
      <c r="I12" s="965">
        <v>100</v>
      </c>
      <c r="J12" s="960" t="s">
        <v>2997</v>
      </c>
      <c r="K12" s="961" t="s">
        <v>62</v>
      </c>
      <c r="L12" s="961" t="s">
        <v>471</v>
      </c>
      <c r="M12" s="1123" t="s">
        <v>189</v>
      </c>
      <c r="N12" s="1124">
        <v>46041</v>
      </c>
      <c r="O12" s="1138">
        <v>46386</v>
      </c>
      <c r="P12" s="1054">
        <f t="shared" si="0"/>
        <v>49.285714285714285</v>
      </c>
      <c r="Q12" s="1135" t="s">
        <v>189</v>
      </c>
      <c r="R12" s="961"/>
      <c r="S12" s="1034">
        <f t="shared" si="1"/>
        <v>-6626.5714285714294</v>
      </c>
      <c r="T12" s="955" t="str">
        <f t="shared" ca="1" si="2"/>
        <v>En tiempo</v>
      </c>
      <c r="U12" s="1033"/>
      <c r="V12" s="480">
        <f t="shared" si="3"/>
        <v>0</v>
      </c>
      <c r="W12" s="956" t="str">
        <f t="shared" si="4"/>
        <v>100%</v>
      </c>
      <c r="X12" s="1143" t="str">
        <f t="shared" si="5"/>
        <v>Cumple</v>
      </c>
      <c r="Y12" s="1135" t="s">
        <v>189</v>
      </c>
      <c r="Z12" s="1134" t="s">
        <v>189</v>
      </c>
      <c r="AA12" s="1144">
        <v>0.5</v>
      </c>
      <c r="AB12" s="1119" t="s">
        <v>189</v>
      </c>
      <c r="AC12" s="1119" t="s">
        <v>189</v>
      </c>
      <c r="AD12" s="1120">
        <v>0.5</v>
      </c>
      <c r="AE12" s="1121" t="s">
        <v>189</v>
      </c>
      <c r="AF12" s="943"/>
      <c r="AG12" s="943"/>
      <c r="AH12" s="943"/>
      <c r="AI12" s="943"/>
      <c r="AJ12" s="943"/>
      <c r="AK12" s="943"/>
      <c r="AL12" s="943"/>
      <c r="AM12" s="943"/>
      <c r="AN12" s="943"/>
      <c r="AO12" s="943"/>
      <c r="AP12" s="943"/>
      <c r="AQ12" s="1104"/>
      <c r="AR12" s="943"/>
      <c r="AS12" s="943"/>
      <c r="AT12" s="943"/>
      <c r="AU12" s="943"/>
      <c r="AV12" s="943"/>
      <c r="AW12" s="943"/>
      <c r="AX12" s="943"/>
      <c r="AY12" s="943"/>
      <c r="AZ12" s="943"/>
      <c r="BA12" s="943"/>
      <c r="BB12" s="943"/>
      <c r="BC12" s="943"/>
      <c r="BD12" s="943"/>
      <c r="BE12" s="943"/>
      <c r="BF12" s="943"/>
      <c r="BG12" s="943"/>
      <c r="BH12" s="943"/>
      <c r="BI12" s="943"/>
      <c r="BJ12" s="943"/>
      <c r="BK12" s="943"/>
      <c r="BL12" s="943"/>
      <c r="BM12" s="943"/>
      <c r="BN12" s="943"/>
      <c r="BO12" s="943"/>
      <c r="BP12" s="943"/>
      <c r="BQ12" s="943"/>
      <c r="BR12" s="943"/>
      <c r="BS12" s="943"/>
      <c r="BT12" s="943"/>
      <c r="BU12" s="943"/>
      <c r="BV12" s="943"/>
      <c r="BW12" s="943"/>
      <c r="BX12" s="943"/>
      <c r="BY12" s="943"/>
      <c r="BZ12" s="943"/>
      <c r="CA12" s="943"/>
      <c r="CB12" s="943"/>
      <c r="CC12" s="943"/>
      <c r="CD12" s="943"/>
      <c r="CE12" s="943"/>
      <c r="CF12" s="943"/>
      <c r="CG12" s="943"/>
      <c r="CH12" s="943"/>
      <c r="CI12" s="943"/>
      <c r="CJ12" s="943"/>
      <c r="CK12" s="943"/>
      <c r="CL12" s="943"/>
      <c r="CM12" s="943"/>
      <c r="CN12" s="943"/>
      <c r="CO12" s="943"/>
      <c r="CP12" s="944" t="s">
        <v>189</v>
      </c>
      <c r="CQ12" s="944" t="s">
        <v>189</v>
      </c>
      <c r="CR12" s="944" t="s">
        <v>189</v>
      </c>
      <c r="CS12" s="944" t="s">
        <v>189</v>
      </c>
      <c r="CT12" s="944" t="s">
        <v>189</v>
      </c>
      <c r="CU12" s="944" t="s">
        <v>189</v>
      </c>
      <c r="CV12" s="944" t="s">
        <v>189</v>
      </c>
      <c r="CW12" s="944" t="s">
        <v>189</v>
      </c>
      <c r="CX12" s="944" t="s">
        <v>189</v>
      </c>
      <c r="CY12" s="944" t="s">
        <v>189</v>
      </c>
      <c r="CZ12" s="944" t="s">
        <v>189</v>
      </c>
      <c r="DA12" s="944" t="s">
        <v>189</v>
      </c>
      <c r="DB12" s="944" t="s">
        <v>189</v>
      </c>
      <c r="DC12" s="944" t="s">
        <v>189</v>
      </c>
      <c r="DD12" s="944" t="s">
        <v>189</v>
      </c>
      <c r="DE12" s="944" t="s">
        <v>189</v>
      </c>
      <c r="DF12" s="944" t="s">
        <v>189</v>
      </c>
      <c r="DG12" s="944" t="s">
        <v>189</v>
      </c>
      <c r="DH12" s="944" t="s">
        <v>189</v>
      </c>
      <c r="DI12" s="944" t="s">
        <v>189</v>
      </c>
      <c r="DJ12" s="944" t="s">
        <v>189</v>
      </c>
      <c r="DK12" s="944" t="s">
        <v>189</v>
      </c>
      <c r="DL12" s="944" t="s">
        <v>189</v>
      </c>
      <c r="DM12" s="944" t="s">
        <v>189</v>
      </c>
      <c r="DN12" s="944" t="s">
        <v>189</v>
      </c>
      <c r="DO12" s="944" t="s">
        <v>189</v>
      </c>
      <c r="DP12" s="944" t="s">
        <v>189</v>
      </c>
      <c r="DQ12" s="944" t="s">
        <v>189</v>
      </c>
      <c r="DR12" s="944" t="s">
        <v>189</v>
      </c>
      <c r="DS12" s="944" t="s">
        <v>189</v>
      </c>
      <c r="DT12" s="944" t="s">
        <v>189</v>
      </c>
      <c r="DU12" s="944" t="s">
        <v>189</v>
      </c>
      <c r="DV12" s="944" t="s">
        <v>189</v>
      </c>
      <c r="DW12" s="944" t="s">
        <v>189</v>
      </c>
      <c r="DX12" s="944" t="s">
        <v>189</v>
      </c>
      <c r="DY12" s="944" t="s">
        <v>189</v>
      </c>
      <c r="DZ12" s="944" t="s">
        <v>189</v>
      </c>
      <c r="EA12" s="944" t="s">
        <v>189</v>
      </c>
      <c r="EB12" s="944" t="s">
        <v>189</v>
      </c>
      <c r="EC12" s="944" t="s">
        <v>189</v>
      </c>
      <c r="ED12" s="944" t="s">
        <v>189</v>
      </c>
      <c r="EE12" s="944" t="s">
        <v>189</v>
      </c>
      <c r="EF12" s="944" t="s">
        <v>189</v>
      </c>
      <c r="EG12" s="944" t="s">
        <v>189</v>
      </c>
      <c r="EH12" s="944" t="s">
        <v>189</v>
      </c>
      <c r="EI12" s="944" t="s">
        <v>189</v>
      </c>
      <c r="EJ12" s="944" t="s">
        <v>189</v>
      </c>
      <c r="EK12" s="944" t="s">
        <v>189</v>
      </c>
      <c r="EL12" s="944" t="s">
        <v>189</v>
      </c>
      <c r="EM12" s="944" t="s">
        <v>189</v>
      </c>
      <c r="EN12" s="944" t="s">
        <v>189</v>
      </c>
      <c r="EO12" s="944" t="s">
        <v>189</v>
      </c>
      <c r="EP12" s="944" t="s">
        <v>189</v>
      </c>
      <c r="EQ12" s="944" t="s">
        <v>189</v>
      </c>
      <c r="ER12" s="944" t="s">
        <v>189</v>
      </c>
      <c r="ES12" s="944" t="s">
        <v>189</v>
      </c>
      <c r="ET12" s="944" t="s">
        <v>189</v>
      </c>
      <c r="EU12" s="944" t="s">
        <v>189</v>
      </c>
      <c r="EV12" s="944" t="s">
        <v>189</v>
      </c>
      <c r="EW12" s="944" t="s">
        <v>189</v>
      </c>
      <c r="EX12" s="944" t="s">
        <v>189</v>
      </c>
      <c r="EY12" s="944" t="s">
        <v>189</v>
      </c>
      <c r="EZ12" s="944" t="s">
        <v>189</v>
      </c>
      <c r="FA12" s="944" t="s">
        <v>189</v>
      </c>
      <c r="FB12" s="944" t="s">
        <v>189</v>
      </c>
      <c r="FC12" s="944" t="s">
        <v>189</v>
      </c>
      <c r="FD12" s="944" t="s">
        <v>189</v>
      </c>
      <c r="FE12" s="944" t="s">
        <v>189</v>
      </c>
      <c r="FF12" s="944" t="s">
        <v>189</v>
      </c>
      <c r="FG12" s="944" t="s">
        <v>189</v>
      </c>
      <c r="FH12" s="944" t="s">
        <v>189</v>
      </c>
      <c r="FI12" s="944" t="s">
        <v>189</v>
      </c>
      <c r="FJ12" s="944" t="s">
        <v>189</v>
      </c>
      <c r="FK12" s="944" t="s">
        <v>189</v>
      </c>
      <c r="FL12" s="944" t="s">
        <v>189</v>
      </c>
      <c r="FM12" s="944" t="s">
        <v>189</v>
      </c>
      <c r="FN12" s="944" t="s">
        <v>189</v>
      </c>
      <c r="FO12" s="944" t="s">
        <v>189</v>
      </c>
      <c r="FP12" s="944" t="s">
        <v>189</v>
      </c>
      <c r="FQ12" s="944" t="s">
        <v>189</v>
      </c>
      <c r="FR12" s="944" t="s">
        <v>189</v>
      </c>
      <c r="FS12" s="944" t="s">
        <v>189</v>
      </c>
      <c r="FT12" s="944" t="s">
        <v>189</v>
      </c>
      <c r="FU12" s="944" t="s">
        <v>189</v>
      </c>
      <c r="FV12" s="944" t="s">
        <v>189</v>
      </c>
      <c r="FW12" s="944" t="s">
        <v>189</v>
      </c>
      <c r="FX12" s="944" t="s">
        <v>189</v>
      </c>
      <c r="FY12" s="944" t="s">
        <v>189</v>
      </c>
      <c r="FZ12" s="944" t="s">
        <v>189</v>
      </c>
      <c r="GA12" s="944" t="s">
        <v>189</v>
      </c>
      <c r="GB12" s="944" t="s">
        <v>189</v>
      </c>
      <c r="GC12" s="944" t="s">
        <v>189</v>
      </c>
      <c r="GD12" s="944" t="s">
        <v>189</v>
      </c>
      <c r="GE12" s="944" t="s">
        <v>189</v>
      </c>
      <c r="GF12" s="944" t="s">
        <v>189</v>
      </c>
      <c r="GG12" s="944" t="s">
        <v>189</v>
      </c>
      <c r="GH12" s="944" t="s">
        <v>189</v>
      </c>
      <c r="GI12" s="944" t="s">
        <v>189</v>
      </c>
      <c r="GJ12" s="944" t="s">
        <v>189</v>
      </c>
      <c r="GK12" s="944" t="s">
        <v>189</v>
      </c>
      <c r="GL12" s="944" t="s">
        <v>189</v>
      </c>
      <c r="GM12" s="944" t="s">
        <v>189</v>
      </c>
      <c r="GN12" s="944" t="s">
        <v>189</v>
      </c>
      <c r="GO12" s="944" t="s">
        <v>189</v>
      </c>
      <c r="GP12" s="944" t="s">
        <v>189</v>
      </c>
      <c r="GQ12" s="944" t="s">
        <v>189</v>
      </c>
      <c r="GR12" s="944" t="s">
        <v>189</v>
      </c>
      <c r="GS12" s="944" t="s">
        <v>189</v>
      </c>
      <c r="GT12" s="944" t="s">
        <v>189</v>
      </c>
      <c r="GU12" s="944" t="s">
        <v>189</v>
      </c>
      <c r="GV12" s="944" t="s">
        <v>189</v>
      </c>
      <c r="GW12" s="944" t="s">
        <v>189</v>
      </c>
      <c r="GX12" s="944" t="s">
        <v>189</v>
      </c>
      <c r="GY12" s="944" t="s">
        <v>189</v>
      </c>
      <c r="GZ12" s="944" t="s">
        <v>189</v>
      </c>
      <c r="HA12" s="944" t="s">
        <v>189</v>
      </c>
      <c r="HB12" s="944" t="s">
        <v>189</v>
      </c>
      <c r="HC12" s="944" t="s">
        <v>189</v>
      </c>
      <c r="HD12" s="944" t="s">
        <v>189</v>
      </c>
      <c r="HE12" s="944" t="s">
        <v>189</v>
      </c>
      <c r="HF12" s="944" t="s">
        <v>189</v>
      </c>
      <c r="HG12" s="944" t="s">
        <v>189</v>
      </c>
      <c r="HH12" s="944" t="s">
        <v>189</v>
      </c>
      <c r="HI12" s="944" t="s">
        <v>189</v>
      </c>
      <c r="HJ12" s="944" t="s">
        <v>189</v>
      </c>
      <c r="HK12" s="944" t="s">
        <v>189</v>
      </c>
      <c r="HL12" s="944" t="s">
        <v>189</v>
      </c>
      <c r="HM12" s="944" t="s">
        <v>189</v>
      </c>
      <c r="HN12" s="944" t="s">
        <v>189</v>
      </c>
      <c r="HO12" s="944" t="s">
        <v>189</v>
      </c>
      <c r="HP12" s="944" t="s">
        <v>189</v>
      </c>
      <c r="HQ12" s="944" t="s">
        <v>189</v>
      </c>
      <c r="HR12" s="944" t="s">
        <v>189</v>
      </c>
      <c r="HS12" s="944" t="s">
        <v>189</v>
      </c>
      <c r="HT12" s="944" t="s">
        <v>189</v>
      </c>
      <c r="HU12" s="944" t="s">
        <v>189</v>
      </c>
      <c r="HV12" s="944" t="s">
        <v>189</v>
      </c>
      <c r="HW12" s="944" t="s">
        <v>189</v>
      </c>
      <c r="HX12" s="944" t="s">
        <v>189</v>
      </c>
      <c r="HY12" s="944" t="s">
        <v>189</v>
      </c>
      <c r="HZ12" s="944" t="s">
        <v>189</v>
      </c>
      <c r="IA12" s="944" t="s">
        <v>189</v>
      </c>
      <c r="IB12" s="944" t="s">
        <v>189</v>
      </c>
      <c r="IC12" s="944" t="s">
        <v>189</v>
      </c>
      <c r="ID12" s="944" t="s">
        <v>189</v>
      </c>
      <c r="IE12" s="944" t="s">
        <v>189</v>
      </c>
      <c r="IF12" s="944" t="s">
        <v>189</v>
      </c>
      <c r="IG12" s="944" t="s">
        <v>189</v>
      </c>
      <c r="IH12" s="944" t="s">
        <v>189</v>
      </c>
      <c r="II12" s="944" t="s">
        <v>189</v>
      </c>
      <c r="IJ12" s="944" t="s">
        <v>189</v>
      </c>
      <c r="IK12" s="944" t="s">
        <v>189</v>
      </c>
      <c r="IL12" s="944" t="s">
        <v>189</v>
      </c>
      <c r="IM12" s="944" t="s">
        <v>189</v>
      </c>
      <c r="IN12" s="944" t="s">
        <v>189</v>
      </c>
      <c r="IO12" s="944" t="s">
        <v>189</v>
      </c>
      <c r="IP12" s="944" t="s">
        <v>189</v>
      </c>
      <c r="IQ12" s="944" t="s">
        <v>189</v>
      </c>
      <c r="IR12" s="944" t="s">
        <v>189</v>
      </c>
      <c r="IS12" s="944" t="s">
        <v>189</v>
      </c>
      <c r="IT12" s="944" t="s">
        <v>189</v>
      </c>
      <c r="IU12" s="944" t="s">
        <v>189</v>
      </c>
      <c r="IV12" s="944" t="s">
        <v>189</v>
      </c>
      <c r="IW12" s="944" t="s">
        <v>189</v>
      </c>
      <c r="IX12" s="944" t="s">
        <v>189</v>
      </c>
      <c r="IY12" s="944" t="s">
        <v>189</v>
      </c>
      <c r="IZ12" s="944" t="s">
        <v>189</v>
      </c>
      <c r="JA12" s="944" t="s">
        <v>189</v>
      </c>
      <c r="JB12" s="944" t="s">
        <v>189</v>
      </c>
      <c r="JC12" s="944" t="s">
        <v>189</v>
      </c>
      <c r="JD12" s="944" t="s">
        <v>189</v>
      </c>
      <c r="JE12" s="944" t="s">
        <v>189</v>
      </c>
      <c r="JF12" s="944" t="s">
        <v>189</v>
      </c>
      <c r="JG12" s="944" t="s">
        <v>189</v>
      </c>
      <c r="JH12" s="944" t="s">
        <v>189</v>
      </c>
      <c r="JI12" s="944" t="s">
        <v>189</v>
      </c>
      <c r="JJ12" s="944" t="s">
        <v>189</v>
      </c>
      <c r="JK12" s="944" t="s">
        <v>189</v>
      </c>
      <c r="JL12" s="944" t="s">
        <v>189</v>
      </c>
      <c r="JM12" s="944" t="s">
        <v>189</v>
      </c>
      <c r="JN12" s="944" t="s">
        <v>189</v>
      </c>
      <c r="JO12" s="944" t="s">
        <v>189</v>
      </c>
      <c r="JP12" s="944" t="s">
        <v>189</v>
      </c>
      <c r="JQ12" s="944" t="s">
        <v>189</v>
      </c>
      <c r="JR12" s="944" t="s">
        <v>189</v>
      </c>
      <c r="JS12" s="944" t="s">
        <v>189</v>
      </c>
      <c r="JT12" s="944" t="s">
        <v>189</v>
      </c>
      <c r="JU12" s="944" t="s">
        <v>189</v>
      </c>
      <c r="JV12" s="944" t="s">
        <v>189</v>
      </c>
      <c r="JW12" s="944" t="s">
        <v>189</v>
      </c>
      <c r="JX12" s="944" t="s">
        <v>189</v>
      </c>
      <c r="JY12" s="944" t="s">
        <v>189</v>
      </c>
      <c r="JZ12" s="944" t="s">
        <v>189</v>
      </c>
      <c r="KA12" s="944" t="s">
        <v>189</v>
      </c>
      <c r="KB12" s="944" t="s">
        <v>189</v>
      </c>
      <c r="KC12" s="944" t="s">
        <v>189</v>
      </c>
      <c r="KD12" s="944" t="s">
        <v>189</v>
      </c>
      <c r="KE12" s="944" t="s">
        <v>189</v>
      </c>
      <c r="KF12" s="944" t="s">
        <v>189</v>
      </c>
      <c r="KG12" s="944" t="s">
        <v>189</v>
      </c>
      <c r="KH12" s="944" t="s">
        <v>189</v>
      </c>
      <c r="KI12" s="944" t="s">
        <v>189</v>
      </c>
      <c r="KJ12" s="944" t="s">
        <v>189</v>
      </c>
      <c r="KK12" s="944" t="s">
        <v>189</v>
      </c>
      <c r="KL12" s="944" t="s">
        <v>189</v>
      </c>
      <c r="KM12" s="944" t="s">
        <v>189</v>
      </c>
      <c r="KN12" s="944" t="s">
        <v>189</v>
      </c>
      <c r="KO12" s="944" t="s">
        <v>189</v>
      </c>
      <c r="KP12" s="944" t="s">
        <v>189</v>
      </c>
      <c r="KQ12" s="944" t="s">
        <v>189</v>
      </c>
      <c r="KR12" s="944" t="s">
        <v>189</v>
      </c>
      <c r="KS12" s="944" t="s">
        <v>189</v>
      </c>
      <c r="KT12" s="944" t="s">
        <v>189</v>
      </c>
      <c r="KU12" s="944" t="s">
        <v>189</v>
      </c>
      <c r="KV12" s="944" t="s">
        <v>189</v>
      </c>
      <c r="KW12" s="944" t="s">
        <v>189</v>
      </c>
      <c r="KX12" s="944" t="s">
        <v>189</v>
      </c>
      <c r="KY12" s="944" t="s">
        <v>189</v>
      </c>
      <c r="KZ12" s="944" t="s">
        <v>189</v>
      </c>
      <c r="LA12" s="944" t="s">
        <v>189</v>
      </c>
      <c r="LB12" s="944" t="s">
        <v>189</v>
      </c>
      <c r="LC12" s="944" t="s">
        <v>189</v>
      </c>
      <c r="LD12" s="944" t="s">
        <v>189</v>
      </c>
      <c r="LE12" s="944" t="s">
        <v>189</v>
      </c>
      <c r="LF12" s="944" t="s">
        <v>189</v>
      </c>
      <c r="LG12" s="944" t="s">
        <v>189</v>
      </c>
      <c r="LH12" s="944" t="s">
        <v>189</v>
      </c>
      <c r="LI12" s="944" t="s">
        <v>189</v>
      </c>
      <c r="LJ12" s="944" t="s">
        <v>189</v>
      </c>
      <c r="LK12" s="944" t="s">
        <v>189</v>
      </c>
      <c r="LL12" s="944" t="s">
        <v>189</v>
      </c>
      <c r="LM12" s="944" t="s">
        <v>189</v>
      </c>
      <c r="LN12" s="944" t="s">
        <v>189</v>
      </c>
      <c r="LO12" s="944" t="s">
        <v>189</v>
      </c>
      <c r="LP12" s="944" t="s">
        <v>189</v>
      </c>
      <c r="LQ12" s="944" t="s">
        <v>189</v>
      </c>
      <c r="LR12" s="944" t="s">
        <v>189</v>
      </c>
      <c r="LS12" s="944" t="s">
        <v>189</v>
      </c>
      <c r="LT12" s="944" t="s">
        <v>189</v>
      </c>
      <c r="LU12" s="944" t="s">
        <v>189</v>
      </c>
      <c r="LV12" s="944" t="s">
        <v>189</v>
      </c>
      <c r="LW12" s="944" t="s">
        <v>189</v>
      </c>
      <c r="LX12" s="944" t="s">
        <v>189</v>
      </c>
      <c r="LY12" s="944" t="s">
        <v>189</v>
      </c>
      <c r="LZ12" s="944" t="s">
        <v>189</v>
      </c>
      <c r="MA12" s="944" t="s">
        <v>189</v>
      </c>
      <c r="MB12" s="944" t="s">
        <v>189</v>
      </c>
      <c r="MC12" s="944" t="s">
        <v>189</v>
      </c>
      <c r="MD12" s="944" t="s">
        <v>189</v>
      </c>
      <c r="ME12" s="944" t="s">
        <v>189</v>
      </c>
      <c r="MF12" s="944" t="s">
        <v>189</v>
      </c>
      <c r="MG12" s="944" t="s">
        <v>189</v>
      </c>
      <c r="MH12" s="944" t="s">
        <v>189</v>
      </c>
      <c r="MI12" s="944" t="s">
        <v>189</v>
      </c>
      <c r="MJ12" s="944" t="s">
        <v>189</v>
      </c>
      <c r="MK12" s="944" t="s">
        <v>189</v>
      </c>
      <c r="ML12" s="944" t="s">
        <v>189</v>
      </c>
      <c r="MM12" s="944" t="s">
        <v>189</v>
      </c>
      <c r="MN12" s="944" t="s">
        <v>189</v>
      </c>
      <c r="MO12" s="944" t="s">
        <v>189</v>
      </c>
      <c r="MP12" s="944" t="s">
        <v>189</v>
      </c>
      <c r="MQ12" s="944" t="s">
        <v>189</v>
      </c>
      <c r="MR12" s="944" t="s">
        <v>189</v>
      </c>
      <c r="MS12" s="944" t="s">
        <v>189</v>
      </c>
      <c r="MT12" s="944" t="s">
        <v>189</v>
      </c>
      <c r="MU12" s="944" t="s">
        <v>189</v>
      </c>
      <c r="MV12" s="944" t="s">
        <v>189</v>
      </c>
      <c r="MW12" s="944" t="s">
        <v>189</v>
      </c>
      <c r="MX12" s="944" t="s">
        <v>189</v>
      </c>
      <c r="MY12" s="944" t="s">
        <v>189</v>
      </c>
      <c r="MZ12" s="944" t="s">
        <v>189</v>
      </c>
      <c r="NA12" s="944" t="s">
        <v>189</v>
      </c>
      <c r="NB12" s="944" t="s">
        <v>189</v>
      </c>
      <c r="NC12" s="944" t="s">
        <v>189</v>
      </c>
      <c r="ND12" s="944" t="s">
        <v>189</v>
      </c>
      <c r="NE12" s="944" t="s">
        <v>189</v>
      </c>
      <c r="NF12" s="944" t="s">
        <v>189</v>
      </c>
      <c r="NG12" s="944" t="s">
        <v>189</v>
      </c>
      <c r="NH12" s="944" t="s">
        <v>189</v>
      </c>
      <c r="NI12" s="944" t="s">
        <v>189</v>
      </c>
      <c r="NJ12" s="944" t="s">
        <v>189</v>
      </c>
      <c r="NK12" s="944" t="s">
        <v>189</v>
      </c>
      <c r="NL12" s="944" t="s">
        <v>189</v>
      </c>
      <c r="NM12" s="944" t="s">
        <v>189</v>
      </c>
      <c r="NN12" s="944" t="s">
        <v>189</v>
      </c>
      <c r="NO12" s="944" t="s">
        <v>189</v>
      </c>
      <c r="NP12" s="944" t="s">
        <v>189</v>
      </c>
      <c r="NQ12" s="944" t="s">
        <v>189</v>
      </c>
      <c r="NR12" s="944" t="s">
        <v>189</v>
      </c>
      <c r="NS12" s="944" t="s">
        <v>189</v>
      </c>
      <c r="NT12" s="944" t="s">
        <v>189</v>
      </c>
      <c r="NU12" s="944" t="s">
        <v>189</v>
      </c>
      <c r="NV12" s="944" t="s">
        <v>189</v>
      </c>
      <c r="NW12" s="944" t="s">
        <v>189</v>
      </c>
    </row>
    <row r="13" spans="1:387" ht="18" x14ac:dyDescent="0.25">
      <c r="A13" s="944" t="s">
        <v>189</v>
      </c>
      <c r="B13" s="945"/>
      <c r="C13" s="944" t="s">
        <v>189</v>
      </c>
      <c r="D13" s="944" t="s">
        <v>189</v>
      </c>
      <c r="E13" s="944" t="s">
        <v>189</v>
      </c>
      <c r="F13" s="944" t="s">
        <v>189</v>
      </c>
      <c r="G13" s="944" t="s">
        <v>189</v>
      </c>
      <c r="H13" s="946" t="s">
        <v>80</v>
      </c>
      <c r="I13" s="947">
        <v>107</v>
      </c>
      <c r="J13" s="944" t="s">
        <v>189</v>
      </c>
      <c r="K13" s="944" t="s">
        <v>189</v>
      </c>
      <c r="L13" s="944" t="s">
        <v>189</v>
      </c>
      <c r="M13" s="944" t="s">
        <v>189</v>
      </c>
      <c r="N13" s="944" t="s">
        <v>189</v>
      </c>
      <c r="O13" s="944" t="s">
        <v>189</v>
      </c>
      <c r="P13" s="943"/>
      <c r="Q13" s="943"/>
      <c r="R13" s="943"/>
      <c r="S13" s="948" t="s">
        <v>81</v>
      </c>
      <c r="T13" s="949" t="s">
        <v>189</v>
      </c>
      <c r="U13" s="1111">
        <v>0</v>
      </c>
      <c r="V13" s="1140">
        <f>AVERAGE(V7:V12)</f>
        <v>0</v>
      </c>
      <c r="W13" s="1141" t="s">
        <v>189</v>
      </c>
      <c r="X13" s="1142">
        <f ca="1">(COUNTIF(X8:X36,"Cumple")*100%)/COUNTA(X8:X36)</f>
        <v>0</v>
      </c>
      <c r="Y13" s="944" t="s">
        <v>189</v>
      </c>
      <c r="Z13" s="944" t="s">
        <v>189</v>
      </c>
      <c r="AA13" s="944" t="s">
        <v>189</v>
      </c>
      <c r="AB13" s="948" t="s">
        <v>81</v>
      </c>
      <c r="AC13" s="949" t="s">
        <v>189</v>
      </c>
      <c r="AD13" s="1112">
        <v>0.5</v>
      </c>
      <c r="AE13" s="944" t="s">
        <v>189</v>
      </c>
      <c r="AF13" s="944" t="s">
        <v>189</v>
      </c>
      <c r="AG13" s="944" t="s">
        <v>189</v>
      </c>
      <c r="AH13" s="944" t="s">
        <v>189</v>
      </c>
      <c r="AI13" s="944" t="s">
        <v>189</v>
      </c>
      <c r="AJ13" s="944" t="s">
        <v>189</v>
      </c>
      <c r="AK13" s="944" t="s">
        <v>189</v>
      </c>
      <c r="AL13" s="944" t="s">
        <v>189</v>
      </c>
      <c r="AM13" s="944" t="s">
        <v>189</v>
      </c>
      <c r="AN13" s="944" t="s">
        <v>189</v>
      </c>
      <c r="AO13" s="944" t="s">
        <v>189</v>
      </c>
      <c r="AP13" s="944" t="s">
        <v>189</v>
      </c>
      <c r="AQ13" s="1104"/>
      <c r="AR13" s="944" t="s">
        <v>189</v>
      </c>
      <c r="AS13" s="944" t="s">
        <v>189</v>
      </c>
      <c r="AT13" s="944" t="s">
        <v>189</v>
      </c>
      <c r="AU13" s="944" t="s">
        <v>189</v>
      </c>
      <c r="AV13" s="944" t="s">
        <v>189</v>
      </c>
      <c r="AW13" s="944" t="s">
        <v>189</v>
      </c>
      <c r="AX13" s="944" t="s">
        <v>189</v>
      </c>
      <c r="AY13" s="944" t="s">
        <v>189</v>
      </c>
      <c r="AZ13" s="944" t="s">
        <v>189</v>
      </c>
      <c r="BA13" s="944" t="s">
        <v>189</v>
      </c>
      <c r="BB13" s="944" t="s">
        <v>189</v>
      </c>
      <c r="BC13" s="944" t="s">
        <v>189</v>
      </c>
      <c r="BD13" s="944" t="s">
        <v>189</v>
      </c>
      <c r="BE13" s="944" t="s">
        <v>189</v>
      </c>
      <c r="BF13" s="944" t="s">
        <v>189</v>
      </c>
      <c r="BG13" s="944" t="s">
        <v>189</v>
      </c>
      <c r="BH13" s="944" t="s">
        <v>189</v>
      </c>
      <c r="BI13" s="944" t="s">
        <v>189</v>
      </c>
      <c r="BJ13" s="944" t="s">
        <v>189</v>
      </c>
      <c r="BK13" s="944" t="s">
        <v>189</v>
      </c>
      <c r="BL13" s="944" t="s">
        <v>189</v>
      </c>
      <c r="BM13" s="944" t="s">
        <v>189</v>
      </c>
      <c r="BN13" s="944" t="s">
        <v>189</v>
      </c>
      <c r="BO13" s="944" t="s">
        <v>189</v>
      </c>
      <c r="BP13" s="944" t="s">
        <v>189</v>
      </c>
      <c r="BQ13" s="944" t="s">
        <v>189</v>
      </c>
      <c r="BR13" s="944" t="s">
        <v>189</v>
      </c>
      <c r="BS13" s="944" t="s">
        <v>189</v>
      </c>
      <c r="BT13" s="944" t="s">
        <v>189</v>
      </c>
      <c r="BU13" s="944" t="s">
        <v>189</v>
      </c>
      <c r="BV13" s="944" t="s">
        <v>189</v>
      </c>
      <c r="BW13" s="944" t="s">
        <v>189</v>
      </c>
      <c r="BX13" s="944" t="s">
        <v>189</v>
      </c>
      <c r="BY13" s="944" t="s">
        <v>189</v>
      </c>
      <c r="BZ13" s="944" t="s">
        <v>189</v>
      </c>
      <c r="CA13" s="944" t="s">
        <v>189</v>
      </c>
      <c r="CB13" s="944" t="s">
        <v>189</v>
      </c>
      <c r="CC13" s="944" t="s">
        <v>189</v>
      </c>
      <c r="CD13" s="944" t="s">
        <v>189</v>
      </c>
      <c r="CE13" s="944" t="s">
        <v>189</v>
      </c>
      <c r="CF13" s="944" t="s">
        <v>189</v>
      </c>
      <c r="CG13" s="944" t="s">
        <v>189</v>
      </c>
      <c r="CH13" s="944" t="s">
        <v>189</v>
      </c>
      <c r="CI13" s="944" t="s">
        <v>189</v>
      </c>
      <c r="CJ13" s="944" t="s">
        <v>189</v>
      </c>
      <c r="CK13" s="944" t="s">
        <v>189</v>
      </c>
      <c r="CL13" s="944" t="s">
        <v>189</v>
      </c>
      <c r="CM13" s="944" t="s">
        <v>189</v>
      </c>
      <c r="CN13" s="944" t="s">
        <v>189</v>
      </c>
      <c r="CO13" s="944" t="s">
        <v>189</v>
      </c>
      <c r="CP13" s="944" t="s">
        <v>189</v>
      </c>
      <c r="CQ13" s="944" t="s">
        <v>189</v>
      </c>
      <c r="CR13" s="944" t="s">
        <v>189</v>
      </c>
      <c r="CS13" s="944" t="s">
        <v>189</v>
      </c>
      <c r="CT13" s="944" t="s">
        <v>189</v>
      </c>
      <c r="CU13" s="944" t="s">
        <v>189</v>
      </c>
      <c r="CV13" s="944" t="s">
        <v>189</v>
      </c>
      <c r="CW13" s="944" t="s">
        <v>189</v>
      </c>
      <c r="CX13" s="944" t="s">
        <v>189</v>
      </c>
      <c r="CY13" s="944" t="s">
        <v>189</v>
      </c>
      <c r="CZ13" s="944" t="s">
        <v>189</v>
      </c>
      <c r="DA13" s="944" t="s">
        <v>189</v>
      </c>
      <c r="DB13" s="944" t="s">
        <v>189</v>
      </c>
      <c r="DC13" s="944" t="s">
        <v>189</v>
      </c>
      <c r="DD13" s="944" t="s">
        <v>189</v>
      </c>
      <c r="DE13" s="944" t="s">
        <v>189</v>
      </c>
      <c r="DF13" s="944" t="s">
        <v>189</v>
      </c>
      <c r="DG13" s="944" t="s">
        <v>189</v>
      </c>
      <c r="DH13" s="944" t="s">
        <v>189</v>
      </c>
      <c r="DI13" s="944" t="s">
        <v>189</v>
      </c>
      <c r="DJ13" s="944" t="s">
        <v>189</v>
      </c>
      <c r="DK13" s="944" t="s">
        <v>189</v>
      </c>
      <c r="DL13" s="944" t="s">
        <v>189</v>
      </c>
      <c r="DM13" s="944" t="s">
        <v>189</v>
      </c>
      <c r="DN13" s="944" t="s">
        <v>189</v>
      </c>
      <c r="DO13" s="944" t="s">
        <v>189</v>
      </c>
      <c r="DP13" s="944" t="s">
        <v>189</v>
      </c>
      <c r="DQ13" s="944" t="s">
        <v>189</v>
      </c>
      <c r="DR13" s="944" t="s">
        <v>189</v>
      </c>
      <c r="DS13" s="944" t="s">
        <v>189</v>
      </c>
      <c r="DT13" s="944" t="s">
        <v>189</v>
      </c>
      <c r="DU13" s="944" t="s">
        <v>189</v>
      </c>
      <c r="DV13" s="944" t="s">
        <v>189</v>
      </c>
      <c r="DW13" s="944" t="s">
        <v>189</v>
      </c>
      <c r="DX13" s="944" t="s">
        <v>189</v>
      </c>
      <c r="DY13" s="944" t="s">
        <v>189</v>
      </c>
      <c r="DZ13" s="944" t="s">
        <v>189</v>
      </c>
      <c r="EA13" s="944" t="s">
        <v>189</v>
      </c>
      <c r="EB13" s="944" t="s">
        <v>189</v>
      </c>
      <c r="EC13" s="944" t="s">
        <v>189</v>
      </c>
      <c r="ED13" s="944" t="s">
        <v>189</v>
      </c>
      <c r="EE13" s="944" t="s">
        <v>189</v>
      </c>
      <c r="EF13" s="944" t="s">
        <v>189</v>
      </c>
      <c r="EG13" s="944" t="s">
        <v>189</v>
      </c>
      <c r="EH13" s="944" t="s">
        <v>189</v>
      </c>
      <c r="EI13" s="944" t="s">
        <v>189</v>
      </c>
      <c r="EJ13" s="944" t="s">
        <v>189</v>
      </c>
      <c r="EK13" s="944" t="s">
        <v>189</v>
      </c>
      <c r="EL13" s="944" t="s">
        <v>189</v>
      </c>
      <c r="EM13" s="944" t="s">
        <v>189</v>
      </c>
      <c r="EN13" s="944" t="s">
        <v>189</v>
      </c>
      <c r="EO13" s="944" t="s">
        <v>189</v>
      </c>
      <c r="EP13" s="944" t="s">
        <v>189</v>
      </c>
      <c r="EQ13" s="944" t="s">
        <v>189</v>
      </c>
      <c r="ER13" s="944" t="s">
        <v>189</v>
      </c>
      <c r="ES13" s="944" t="s">
        <v>189</v>
      </c>
      <c r="ET13" s="944" t="s">
        <v>189</v>
      </c>
      <c r="EU13" s="944" t="s">
        <v>189</v>
      </c>
      <c r="EV13" s="944" t="s">
        <v>189</v>
      </c>
      <c r="EW13" s="944" t="s">
        <v>189</v>
      </c>
      <c r="EX13" s="944" t="s">
        <v>189</v>
      </c>
      <c r="EY13" s="944" t="s">
        <v>189</v>
      </c>
      <c r="EZ13" s="944" t="s">
        <v>189</v>
      </c>
      <c r="FA13" s="944" t="s">
        <v>189</v>
      </c>
      <c r="FB13" s="944" t="s">
        <v>189</v>
      </c>
      <c r="FC13" s="944" t="s">
        <v>189</v>
      </c>
      <c r="FD13" s="944" t="s">
        <v>189</v>
      </c>
      <c r="FE13" s="944" t="s">
        <v>189</v>
      </c>
      <c r="FF13" s="944" t="s">
        <v>189</v>
      </c>
      <c r="FG13" s="944" t="s">
        <v>189</v>
      </c>
      <c r="FH13" s="944" t="s">
        <v>189</v>
      </c>
      <c r="FI13" s="944" t="s">
        <v>189</v>
      </c>
      <c r="FJ13" s="944" t="s">
        <v>189</v>
      </c>
      <c r="FK13" s="944" t="s">
        <v>189</v>
      </c>
      <c r="FL13" s="944" t="s">
        <v>189</v>
      </c>
      <c r="FM13" s="944" t="s">
        <v>189</v>
      </c>
      <c r="FN13" s="944" t="s">
        <v>189</v>
      </c>
      <c r="FO13" s="944" t="s">
        <v>189</v>
      </c>
      <c r="FP13" s="944" t="s">
        <v>189</v>
      </c>
      <c r="FQ13" s="944" t="s">
        <v>189</v>
      </c>
      <c r="FR13" s="944" t="s">
        <v>189</v>
      </c>
      <c r="FS13" s="944" t="s">
        <v>189</v>
      </c>
      <c r="FT13" s="944" t="s">
        <v>189</v>
      </c>
      <c r="FU13" s="944" t="s">
        <v>189</v>
      </c>
      <c r="FV13" s="944" t="s">
        <v>189</v>
      </c>
      <c r="FW13" s="944" t="s">
        <v>189</v>
      </c>
      <c r="FX13" s="944" t="s">
        <v>189</v>
      </c>
      <c r="FY13" s="944" t="s">
        <v>189</v>
      </c>
      <c r="FZ13" s="944" t="s">
        <v>189</v>
      </c>
      <c r="GA13" s="944" t="s">
        <v>189</v>
      </c>
      <c r="GB13" s="944" t="s">
        <v>189</v>
      </c>
      <c r="GC13" s="944" t="s">
        <v>189</v>
      </c>
      <c r="GD13" s="944" t="s">
        <v>189</v>
      </c>
      <c r="GE13" s="944" t="s">
        <v>189</v>
      </c>
      <c r="GF13" s="944" t="s">
        <v>189</v>
      </c>
      <c r="GG13" s="944" t="s">
        <v>189</v>
      </c>
      <c r="GH13" s="944" t="s">
        <v>189</v>
      </c>
      <c r="GI13" s="944" t="s">
        <v>189</v>
      </c>
      <c r="GJ13" s="944" t="s">
        <v>189</v>
      </c>
      <c r="GK13" s="944" t="s">
        <v>189</v>
      </c>
      <c r="GL13" s="944" t="s">
        <v>189</v>
      </c>
      <c r="GM13" s="944" t="s">
        <v>189</v>
      </c>
      <c r="GN13" s="944" t="s">
        <v>189</v>
      </c>
      <c r="GO13" s="944" t="s">
        <v>189</v>
      </c>
      <c r="GP13" s="944" t="s">
        <v>189</v>
      </c>
      <c r="GQ13" s="944" t="s">
        <v>189</v>
      </c>
      <c r="GR13" s="944" t="s">
        <v>189</v>
      </c>
      <c r="GS13" s="944" t="s">
        <v>189</v>
      </c>
      <c r="GT13" s="944" t="s">
        <v>189</v>
      </c>
      <c r="GU13" s="944" t="s">
        <v>189</v>
      </c>
      <c r="GV13" s="944" t="s">
        <v>189</v>
      </c>
      <c r="GW13" s="944" t="s">
        <v>189</v>
      </c>
      <c r="GX13" s="944" t="s">
        <v>189</v>
      </c>
      <c r="GY13" s="944" t="s">
        <v>189</v>
      </c>
      <c r="GZ13" s="944" t="s">
        <v>189</v>
      </c>
      <c r="HA13" s="944" t="s">
        <v>189</v>
      </c>
      <c r="HB13" s="944" t="s">
        <v>189</v>
      </c>
      <c r="HC13" s="944" t="s">
        <v>189</v>
      </c>
      <c r="HD13" s="944" t="s">
        <v>189</v>
      </c>
      <c r="HE13" s="944" t="s">
        <v>189</v>
      </c>
      <c r="HF13" s="944" t="s">
        <v>189</v>
      </c>
      <c r="HG13" s="944" t="s">
        <v>189</v>
      </c>
      <c r="HH13" s="944" t="s">
        <v>189</v>
      </c>
      <c r="HI13" s="944" t="s">
        <v>189</v>
      </c>
      <c r="HJ13" s="944" t="s">
        <v>189</v>
      </c>
      <c r="HK13" s="944" t="s">
        <v>189</v>
      </c>
      <c r="HL13" s="944" t="s">
        <v>189</v>
      </c>
      <c r="HM13" s="944" t="s">
        <v>189</v>
      </c>
      <c r="HN13" s="944" t="s">
        <v>189</v>
      </c>
      <c r="HO13" s="944" t="s">
        <v>189</v>
      </c>
      <c r="HP13" s="944" t="s">
        <v>189</v>
      </c>
      <c r="HQ13" s="944" t="s">
        <v>189</v>
      </c>
      <c r="HR13" s="944" t="s">
        <v>189</v>
      </c>
      <c r="HS13" s="944" t="s">
        <v>189</v>
      </c>
      <c r="HT13" s="944" t="s">
        <v>189</v>
      </c>
      <c r="HU13" s="944" t="s">
        <v>189</v>
      </c>
      <c r="HV13" s="944" t="s">
        <v>189</v>
      </c>
      <c r="HW13" s="944" t="s">
        <v>189</v>
      </c>
      <c r="HX13" s="944" t="s">
        <v>189</v>
      </c>
      <c r="HY13" s="944" t="s">
        <v>189</v>
      </c>
      <c r="HZ13" s="944" t="s">
        <v>189</v>
      </c>
      <c r="IA13" s="944" t="s">
        <v>189</v>
      </c>
      <c r="IB13" s="944" t="s">
        <v>189</v>
      </c>
      <c r="IC13" s="944" t="s">
        <v>189</v>
      </c>
      <c r="ID13" s="944" t="s">
        <v>189</v>
      </c>
      <c r="IE13" s="944" t="s">
        <v>189</v>
      </c>
      <c r="IF13" s="944" t="s">
        <v>189</v>
      </c>
      <c r="IG13" s="944" t="s">
        <v>189</v>
      </c>
      <c r="IH13" s="944" t="s">
        <v>189</v>
      </c>
      <c r="II13" s="944" t="s">
        <v>189</v>
      </c>
      <c r="IJ13" s="944" t="s">
        <v>189</v>
      </c>
      <c r="IK13" s="944" t="s">
        <v>189</v>
      </c>
      <c r="IL13" s="944" t="s">
        <v>189</v>
      </c>
      <c r="IM13" s="944" t="s">
        <v>189</v>
      </c>
      <c r="IN13" s="944" t="s">
        <v>189</v>
      </c>
      <c r="IO13" s="944" t="s">
        <v>189</v>
      </c>
      <c r="IP13" s="944" t="s">
        <v>189</v>
      </c>
      <c r="IQ13" s="944" t="s">
        <v>189</v>
      </c>
      <c r="IR13" s="944" t="s">
        <v>189</v>
      </c>
      <c r="IS13" s="944" t="s">
        <v>189</v>
      </c>
      <c r="IT13" s="944" t="s">
        <v>189</v>
      </c>
      <c r="IU13" s="944" t="s">
        <v>189</v>
      </c>
      <c r="IV13" s="944" t="s">
        <v>189</v>
      </c>
      <c r="IW13" s="944" t="s">
        <v>189</v>
      </c>
      <c r="IX13" s="944" t="s">
        <v>189</v>
      </c>
      <c r="IY13" s="944" t="s">
        <v>189</v>
      </c>
      <c r="IZ13" s="944" t="s">
        <v>189</v>
      </c>
      <c r="JA13" s="944" t="s">
        <v>189</v>
      </c>
      <c r="JB13" s="944" t="s">
        <v>189</v>
      </c>
      <c r="JC13" s="944" t="s">
        <v>189</v>
      </c>
      <c r="JD13" s="944" t="s">
        <v>189</v>
      </c>
      <c r="JE13" s="944" t="s">
        <v>189</v>
      </c>
      <c r="JF13" s="944" t="s">
        <v>189</v>
      </c>
      <c r="JG13" s="944" t="s">
        <v>189</v>
      </c>
      <c r="JH13" s="944" t="s">
        <v>189</v>
      </c>
      <c r="JI13" s="944" t="s">
        <v>189</v>
      </c>
      <c r="JJ13" s="944" t="s">
        <v>189</v>
      </c>
      <c r="JK13" s="944" t="s">
        <v>189</v>
      </c>
      <c r="JL13" s="944" t="s">
        <v>189</v>
      </c>
      <c r="JM13" s="944" t="s">
        <v>189</v>
      </c>
      <c r="JN13" s="944" t="s">
        <v>189</v>
      </c>
      <c r="JO13" s="944" t="s">
        <v>189</v>
      </c>
      <c r="JP13" s="944" t="s">
        <v>189</v>
      </c>
      <c r="JQ13" s="944" t="s">
        <v>189</v>
      </c>
      <c r="JR13" s="944" t="s">
        <v>189</v>
      </c>
      <c r="JS13" s="944" t="s">
        <v>189</v>
      </c>
      <c r="JT13" s="944" t="s">
        <v>189</v>
      </c>
      <c r="JU13" s="944" t="s">
        <v>189</v>
      </c>
      <c r="JV13" s="944" t="s">
        <v>189</v>
      </c>
      <c r="JW13" s="944" t="s">
        <v>189</v>
      </c>
      <c r="JX13" s="944" t="s">
        <v>189</v>
      </c>
      <c r="JY13" s="944" t="s">
        <v>189</v>
      </c>
      <c r="JZ13" s="944" t="s">
        <v>189</v>
      </c>
      <c r="KA13" s="944" t="s">
        <v>189</v>
      </c>
      <c r="KB13" s="944" t="s">
        <v>189</v>
      </c>
      <c r="KC13" s="944" t="s">
        <v>189</v>
      </c>
      <c r="KD13" s="944" t="s">
        <v>189</v>
      </c>
      <c r="KE13" s="944" t="s">
        <v>189</v>
      </c>
      <c r="KF13" s="944" t="s">
        <v>189</v>
      </c>
      <c r="KG13" s="944" t="s">
        <v>189</v>
      </c>
      <c r="KH13" s="944" t="s">
        <v>189</v>
      </c>
      <c r="KI13" s="944" t="s">
        <v>189</v>
      </c>
      <c r="KJ13" s="944" t="s">
        <v>189</v>
      </c>
      <c r="KK13" s="944" t="s">
        <v>189</v>
      </c>
      <c r="KL13" s="944" t="s">
        <v>189</v>
      </c>
      <c r="KM13" s="944" t="s">
        <v>189</v>
      </c>
      <c r="KN13" s="944" t="s">
        <v>189</v>
      </c>
      <c r="KO13" s="944" t="s">
        <v>189</v>
      </c>
      <c r="KP13" s="944" t="s">
        <v>189</v>
      </c>
      <c r="KQ13" s="944" t="s">
        <v>189</v>
      </c>
      <c r="KR13" s="944" t="s">
        <v>189</v>
      </c>
      <c r="KS13" s="944" t="s">
        <v>189</v>
      </c>
      <c r="KT13" s="944" t="s">
        <v>189</v>
      </c>
      <c r="KU13" s="944" t="s">
        <v>189</v>
      </c>
      <c r="KV13" s="944" t="s">
        <v>189</v>
      </c>
      <c r="KW13" s="944" t="s">
        <v>189</v>
      </c>
      <c r="KX13" s="944" t="s">
        <v>189</v>
      </c>
      <c r="KY13" s="944" t="s">
        <v>189</v>
      </c>
      <c r="KZ13" s="944" t="s">
        <v>189</v>
      </c>
      <c r="LA13" s="944" t="s">
        <v>189</v>
      </c>
      <c r="LB13" s="944" t="s">
        <v>189</v>
      </c>
      <c r="LC13" s="944" t="s">
        <v>189</v>
      </c>
      <c r="LD13" s="944" t="s">
        <v>189</v>
      </c>
      <c r="LE13" s="944" t="s">
        <v>189</v>
      </c>
      <c r="LF13" s="944" t="s">
        <v>189</v>
      </c>
      <c r="LG13" s="944" t="s">
        <v>189</v>
      </c>
      <c r="LH13" s="944" t="s">
        <v>189</v>
      </c>
      <c r="LI13" s="944" t="s">
        <v>189</v>
      </c>
      <c r="LJ13" s="944" t="s">
        <v>189</v>
      </c>
      <c r="LK13" s="944" t="s">
        <v>189</v>
      </c>
      <c r="LL13" s="944" t="s">
        <v>189</v>
      </c>
      <c r="LM13" s="944" t="s">
        <v>189</v>
      </c>
      <c r="LN13" s="944" t="s">
        <v>189</v>
      </c>
      <c r="LO13" s="944" t="s">
        <v>189</v>
      </c>
      <c r="LP13" s="944" t="s">
        <v>189</v>
      </c>
      <c r="LQ13" s="944" t="s">
        <v>189</v>
      </c>
      <c r="LR13" s="944" t="s">
        <v>189</v>
      </c>
      <c r="LS13" s="944" t="s">
        <v>189</v>
      </c>
      <c r="LT13" s="944" t="s">
        <v>189</v>
      </c>
      <c r="LU13" s="944" t="s">
        <v>189</v>
      </c>
      <c r="LV13" s="944" t="s">
        <v>189</v>
      </c>
      <c r="LW13" s="944" t="s">
        <v>189</v>
      </c>
      <c r="LX13" s="944" t="s">
        <v>189</v>
      </c>
      <c r="LY13" s="944" t="s">
        <v>189</v>
      </c>
      <c r="LZ13" s="944" t="s">
        <v>189</v>
      </c>
      <c r="MA13" s="944" t="s">
        <v>189</v>
      </c>
      <c r="MB13" s="944" t="s">
        <v>189</v>
      </c>
      <c r="MC13" s="944" t="s">
        <v>189</v>
      </c>
      <c r="MD13" s="944" t="s">
        <v>189</v>
      </c>
      <c r="ME13" s="944" t="s">
        <v>189</v>
      </c>
      <c r="MF13" s="944" t="s">
        <v>189</v>
      </c>
      <c r="MG13" s="944" t="s">
        <v>189</v>
      </c>
      <c r="MH13" s="944" t="s">
        <v>189</v>
      </c>
      <c r="MI13" s="944" t="s">
        <v>189</v>
      </c>
      <c r="MJ13" s="944" t="s">
        <v>189</v>
      </c>
      <c r="MK13" s="944" t="s">
        <v>189</v>
      </c>
      <c r="ML13" s="944" t="s">
        <v>189</v>
      </c>
      <c r="MM13" s="944" t="s">
        <v>189</v>
      </c>
      <c r="MN13" s="944" t="s">
        <v>189</v>
      </c>
      <c r="MO13" s="944" t="s">
        <v>189</v>
      </c>
      <c r="MP13" s="944" t="s">
        <v>189</v>
      </c>
      <c r="MQ13" s="944" t="s">
        <v>189</v>
      </c>
      <c r="MR13" s="944" t="s">
        <v>189</v>
      </c>
      <c r="MS13" s="944" t="s">
        <v>189</v>
      </c>
      <c r="MT13" s="944" t="s">
        <v>189</v>
      </c>
      <c r="MU13" s="944" t="s">
        <v>189</v>
      </c>
      <c r="MV13" s="944" t="s">
        <v>189</v>
      </c>
      <c r="MW13" s="944" t="s">
        <v>189</v>
      </c>
      <c r="MX13" s="944" t="s">
        <v>189</v>
      </c>
      <c r="MY13" s="944" t="s">
        <v>189</v>
      </c>
      <c r="MZ13" s="944" t="s">
        <v>189</v>
      </c>
      <c r="NA13" s="944" t="s">
        <v>189</v>
      </c>
      <c r="NB13" s="944" t="s">
        <v>189</v>
      </c>
      <c r="NC13" s="944" t="s">
        <v>189</v>
      </c>
      <c r="ND13" s="944" t="s">
        <v>189</v>
      </c>
      <c r="NE13" s="944" t="s">
        <v>189</v>
      </c>
      <c r="NF13" s="944" t="s">
        <v>189</v>
      </c>
      <c r="NG13" s="944" t="s">
        <v>189</v>
      </c>
      <c r="NH13" s="944" t="s">
        <v>189</v>
      </c>
      <c r="NI13" s="944" t="s">
        <v>189</v>
      </c>
      <c r="NJ13" s="944" t="s">
        <v>189</v>
      </c>
      <c r="NK13" s="944" t="s">
        <v>189</v>
      </c>
      <c r="NL13" s="944" t="s">
        <v>189</v>
      </c>
      <c r="NM13" s="944" t="s">
        <v>189</v>
      </c>
      <c r="NN13" s="944" t="s">
        <v>189</v>
      </c>
      <c r="NO13" s="944" t="s">
        <v>189</v>
      </c>
      <c r="NP13" s="944" t="s">
        <v>189</v>
      </c>
      <c r="NQ13" s="944" t="s">
        <v>189</v>
      </c>
      <c r="NR13" s="944" t="s">
        <v>189</v>
      </c>
      <c r="NS13" s="944" t="s">
        <v>189</v>
      </c>
      <c r="NT13" s="944" t="s">
        <v>189</v>
      </c>
      <c r="NU13" s="944" t="s">
        <v>189</v>
      </c>
      <c r="NV13" s="944" t="s">
        <v>189</v>
      </c>
      <c r="NW13" s="944" t="s">
        <v>189</v>
      </c>
    </row>
    <row r="14" spans="1:387" ht="15.75" x14ac:dyDescent="0.25">
      <c r="A14" s="1113" t="s">
        <v>189</v>
      </c>
      <c r="B14" s="945"/>
      <c r="C14" s="1113" t="s">
        <v>189</v>
      </c>
      <c r="D14" s="1113" t="s">
        <v>189</v>
      </c>
      <c r="E14" s="1113" t="s">
        <v>189</v>
      </c>
      <c r="F14" s="1113" t="s">
        <v>189</v>
      </c>
      <c r="G14" s="1113" t="s">
        <v>189</v>
      </c>
      <c r="H14" s="1113" t="s">
        <v>189</v>
      </c>
      <c r="I14" s="944" t="s">
        <v>189</v>
      </c>
      <c r="J14" s="944" t="s">
        <v>189</v>
      </c>
      <c r="K14" s="944" t="s">
        <v>189</v>
      </c>
      <c r="L14" s="944" t="s">
        <v>189</v>
      </c>
      <c r="M14" s="944" t="s">
        <v>189</v>
      </c>
      <c r="N14" s="944" t="s">
        <v>189</v>
      </c>
      <c r="O14" s="944" t="s">
        <v>189</v>
      </c>
      <c r="P14" s="943"/>
      <c r="Q14" s="943"/>
      <c r="R14" s="943"/>
      <c r="S14" s="943"/>
      <c r="T14" s="943"/>
      <c r="U14" s="943"/>
      <c r="V14" s="1114"/>
      <c r="W14" s="943"/>
      <c r="X14" s="943"/>
      <c r="Y14" s="943"/>
      <c r="Z14" s="943"/>
      <c r="AA14" s="943"/>
      <c r="AB14" s="943"/>
      <c r="AC14" s="943"/>
      <c r="AD14" s="943"/>
      <c r="AE14" s="943"/>
      <c r="AF14" s="943"/>
      <c r="AG14" s="943"/>
      <c r="AH14" s="943"/>
      <c r="AI14" s="943"/>
      <c r="AJ14" s="943"/>
      <c r="AK14" s="943"/>
      <c r="AL14" s="943"/>
      <c r="AM14" s="943"/>
      <c r="AN14" s="943"/>
      <c r="AO14" s="943"/>
      <c r="AP14" s="943"/>
      <c r="AQ14" s="1104"/>
      <c r="AR14" s="943"/>
      <c r="AS14" s="943"/>
      <c r="AT14" s="943"/>
      <c r="AU14" s="943"/>
      <c r="AV14" s="943"/>
      <c r="AW14" s="943"/>
      <c r="AX14" s="943"/>
      <c r="AY14" s="943"/>
      <c r="AZ14" s="943"/>
      <c r="BA14" s="943"/>
      <c r="BB14" s="943"/>
      <c r="BC14" s="943"/>
      <c r="BD14" s="943"/>
      <c r="BE14" s="943"/>
      <c r="BF14" s="943"/>
      <c r="BG14" s="943"/>
      <c r="BH14" s="943"/>
      <c r="BI14" s="943"/>
      <c r="BJ14" s="943"/>
      <c r="BK14" s="943"/>
      <c r="BL14" s="943"/>
      <c r="BM14" s="943"/>
      <c r="BN14" s="943"/>
      <c r="BO14" s="943"/>
      <c r="BP14" s="943"/>
      <c r="BQ14" s="943"/>
      <c r="BR14" s="943"/>
      <c r="BS14" s="943"/>
      <c r="BT14" s="943"/>
      <c r="BU14" s="943"/>
      <c r="BV14" s="943"/>
      <c r="BW14" s="943"/>
      <c r="BX14" s="943"/>
      <c r="BY14" s="943"/>
      <c r="BZ14" s="943"/>
      <c r="CA14" s="943"/>
      <c r="CB14" s="943"/>
      <c r="CC14" s="943"/>
      <c r="CD14" s="943"/>
      <c r="CE14" s="943"/>
      <c r="CF14" s="943"/>
      <c r="CG14" s="943"/>
      <c r="CH14" s="943"/>
      <c r="CI14" s="943"/>
      <c r="CJ14" s="943"/>
      <c r="CK14" s="943"/>
      <c r="CL14" s="943"/>
      <c r="CM14" s="943"/>
      <c r="CN14" s="943"/>
      <c r="CO14" s="943"/>
      <c r="CP14" s="944" t="s">
        <v>189</v>
      </c>
      <c r="CQ14" s="944" t="s">
        <v>189</v>
      </c>
      <c r="CR14" s="944" t="s">
        <v>189</v>
      </c>
      <c r="CS14" s="944" t="s">
        <v>189</v>
      </c>
      <c r="CT14" s="944" t="s">
        <v>189</v>
      </c>
      <c r="CU14" s="944" t="s">
        <v>189</v>
      </c>
      <c r="CV14" s="944" t="s">
        <v>189</v>
      </c>
      <c r="CW14" s="944" t="s">
        <v>189</v>
      </c>
      <c r="CX14" s="944" t="s">
        <v>189</v>
      </c>
      <c r="CY14" s="944" t="s">
        <v>189</v>
      </c>
      <c r="CZ14" s="944" t="s">
        <v>189</v>
      </c>
      <c r="DA14" s="944" t="s">
        <v>189</v>
      </c>
      <c r="DB14" s="944" t="s">
        <v>189</v>
      </c>
      <c r="DC14" s="944" t="s">
        <v>189</v>
      </c>
      <c r="DD14" s="944" t="s">
        <v>189</v>
      </c>
      <c r="DE14" s="944" t="s">
        <v>189</v>
      </c>
      <c r="DF14" s="944" t="s">
        <v>189</v>
      </c>
      <c r="DG14" s="944" t="s">
        <v>189</v>
      </c>
      <c r="DH14" s="944" t="s">
        <v>189</v>
      </c>
      <c r="DI14" s="944" t="s">
        <v>189</v>
      </c>
      <c r="DJ14" s="944" t="s">
        <v>189</v>
      </c>
      <c r="DK14" s="944" t="s">
        <v>189</v>
      </c>
      <c r="DL14" s="944" t="s">
        <v>189</v>
      </c>
      <c r="DM14" s="944" t="s">
        <v>189</v>
      </c>
      <c r="DN14" s="944" t="s">
        <v>189</v>
      </c>
      <c r="DO14" s="944" t="s">
        <v>189</v>
      </c>
      <c r="DP14" s="944" t="s">
        <v>189</v>
      </c>
      <c r="DQ14" s="944" t="s">
        <v>189</v>
      </c>
      <c r="DR14" s="944" t="s">
        <v>189</v>
      </c>
      <c r="DS14" s="944" t="s">
        <v>189</v>
      </c>
      <c r="DT14" s="944" t="s">
        <v>189</v>
      </c>
      <c r="DU14" s="944" t="s">
        <v>189</v>
      </c>
      <c r="DV14" s="944" t="s">
        <v>189</v>
      </c>
      <c r="DW14" s="944" t="s">
        <v>189</v>
      </c>
      <c r="DX14" s="944" t="s">
        <v>189</v>
      </c>
      <c r="DY14" s="944" t="s">
        <v>189</v>
      </c>
      <c r="DZ14" s="944" t="s">
        <v>189</v>
      </c>
      <c r="EA14" s="944" t="s">
        <v>189</v>
      </c>
      <c r="EB14" s="944" t="s">
        <v>189</v>
      </c>
      <c r="EC14" s="944" t="s">
        <v>189</v>
      </c>
      <c r="ED14" s="944" t="s">
        <v>189</v>
      </c>
      <c r="EE14" s="944" t="s">
        <v>189</v>
      </c>
      <c r="EF14" s="944" t="s">
        <v>189</v>
      </c>
      <c r="EG14" s="944" t="s">
        <v>189</v>
      </c>
      <c r="EH14" s="944" t="s">
        <v>189</v>
      </c>
      <c r="EI14" s="944" t="s">
        <v>189</v>
      </c>
      <c r="EJ14" s="944" t="s">
        <v>189</v>
      </c>
      <c r="EK14" s="944" t="s">
        <v>189</v>
      </c>
      <c r="EL14" s="944" t="s">
        <v>189</v>
      </c>
      <c r="EM14" s="944" t="s">
        <v>189</v>
      </c>
      <c r="EN14" s="944" t="s">
        <v>189</v>
      </c>
      <c r="EO14" s="944" t="s">
        <v>189</v>
      </c>
      <c r="EP14" s="944" t="s">
        <v>189</v>
      </c>
      <c r="EQ14" s="944" t="s">
        <v>189</v>
      </c>
      <c r="ER14" s="944" t="s">
        <v>189</v>
      </c>
      <c r="ES14" s="944" t="s">
        <v>189</v>
      </c>
      <c r="ET14" s="944" t="s">
        <v>189</v>
      </c>
      <c r="EU14" s="944" t="s">
        <v>189</v>
      </c>
      <c r="EV14" s="944" t="s">
        <v>189</v>
      </c>
      <c r="EW14" s="944" t="s">
        <v>189</v>
      </c>
      <c r="EX14" s="944" t="s">
        <v>189</v>
      </c>
      <c r="EY14" s="944" t="s">
        <v>189</v>
      </c>
      <c r="EZ14" s="944" t="s">
        <v>189</v>
      </c>
      <c r="FA14" s="944" t="s">
        <v>189</v>
      </c>
      <c r="FB14" s="944" t="s">
        <v>189</v>
      </c>
      <c r="FC14" s="944" t="s">
        <v>189</v>
      </c>
      <c r="FD14" s="944" t="s">
        <v>189</v>
      </c>
      <c r="FE14" s="944" t="s">
        <v>189</v>
      </c>
      <c r="FF14" s="944" t="s">
        <v>189</v>
      </c>
      <c r="FG14" s="944" t="s">
        <v>189</v>
      </c>
      <c r="FH14" s="944" t="s">
        <v>189</v>
      </c>
      <c r="FI14" s="944" t="s">
        <v>189</v>
      </c>
      <c r="FJ14" s="944" t="s">
        <v>189</v>
      </c>
      <c r="FK14" s="944" t="s">
        <v>189</v>
      </c>
      <c r="FL14" s="944" t="s">
        <v>189</v>
      </c>
      <c r="FM14" s="944" t="s">
        <v>189</v>
      </c>
      <c r="FN14" s="944" t="s">
        <v>189</v>
      </c>
      <c r="FO14" s="944" t="s">
        <v>189</v>
      </c>
      <c r="FP14" s="944" t="s">
        <v>189</v>
      </c>
      <c r="FQ14" s="944" t="s">
        <v>189</v>
      </c>
      <c r="FR14" s="944" t="s">
        <v>189</v>
      </c>
      <c r="FS14" s="944" t="s">
        <v>189</v>
      </c>
      <c r="FT14" s="944" t="s">
        <v>189</v>
      </c>
      <c r="FU14" s="944" t="s">
        <v>189</v>
      </c>
      <c r="FV14" s="944" t="s">
        <v>189</v>
      </c>
      <c r="FW14" s="944" t="s">
        <v>189</v>
      </c>
      <c r="FX14" s="944" t="s">
        <v>189</v>
      </c>
      <c r="FY14" s="944" t="s">
        <v>189</v>
      </c>
      <c r="FZ14" s="944" t="s">
        <v>189</v>
      </c>
      <c r="GA14" s="944" t="s">
        <v>189</v>
      </c>
      <c r="GB14" s="944" t="s">
        <v>189</v>
      </c>
      <c r="GC14" s="944" t="s">
        <v>189</v>
      </c>
      <c r="GD14" s="944" t="s">
        <v>189</v>
      </c>
      <c r="GE14" s="944" t="s">
        <v>189</v>
      </c>
      <c r="GF14" s="944" t="s">
        <v>189</v>
      </c>
      <c r="GG14" s="944" t="s">
        <v>189</v>
      </c>
      <c r="GH14" s="944" t="s">
        <v>189</v>
      </c>
      <c r="GI14" s="944" t="s">
        <v>189</v>
      </c>
      <c r="GJ14" s="944" t="s">
        <v>189</v>
      </c>
      <c r="GK14" s="944" t="s">
        <v>189</v>
      </c>
      <c r="GL14" s="944" t="s">
        <v>189</v>
      </c>
      <c r="GM14" s="944" t="s">
        <v>189</v>
      </c>
      <c r="GN14" s="944" t="s">
        <v>189</v>
      </c>
      <c r="GO14" s="944" t="s">
        <v>189</v>
      </c>
      <c r="GP14" s="944" t="s">
        <v>189</v>
      </c>
      <c r="GQ14" s="944" t="s">
        <v>189</v>
      </c>
      <c r="GR14" s="944" t="s">
        <v>189</v>
      </c>
      <c r="GS14" s="944" t="s">
        <v>189</v>
      </c>
      <c r="GT14" s="944" t="s">
        <v>189</v>
      </c>
      <c r="GU14" s="944" t="s">
        <v>189</v>
      </c>
      <c r="GV14" s="944" t="s">
        <v>189</v>
      </c>
      <c r="GW14" s="944" t="s">
        <v>189</v>
      </c>
      <c r="GX14" s="944" t="s">
        <v>189</v>
      </c>
      <c r="GY14" s="944" t="s">
        <v>189</v>
      </c>
      <c r="GZ14" s="944" t="s">
        <v>189</v>
      </c>
      <c r="HA14" s="944" t="s">
        <v>189</v>
      </c>
      <c r="HB14" s="944" t="s">
        <v>189</v>
      </c>
      <c r="HC14" s="944" t="s">
        <v>189</v>
      </c>
      <c r="HD14" s="944" t="s">
        <v>189</v>
      </c>
      <c r="HE14" s="944" t="s">
        <v>189</v>
      </c>
      <c r="HF14" s="944" t="s">
        <v>189</v>
      </c>
      <c r="HG14" s="944" t="s">
        <v>189</v>
      </c>
      <c r="HH14" s="944" t="s">
        <v>189</v>
      </c>
      <c r="HI14" s="944" t="s">
        <v>189</v>
      </c>
      <c r="HJ14" s="944" t="s">
        <v>189</v>
      </c>
      <c r="HK14" s="944" t="s">
        <v>189</v>
      </c>
      <c r="HL14" s="944" t="s">
        <v>189</v>
      </c>
      <c r="HM14" s="944" t="s">
        <v>189</v>
      </c>
      <c r="HN14" s="944" t="s">
        <v>189</v>
      </c>
      <c r="HO14" s="944" t="s">
        <v>189</v>
      </c>
      <c r="HP14" s="944" t="s">
        <v>189</v>
      </c>
      <c r="HQ14" s="944" t="s">
        <v>189</v>
      </c>
      <c r="HR14" s="944" t="s">
        <v>189</v>
      </c>
      <c r="HS14" s="944" t="s">
        <v>189</v>
      </c>
      <c r="HT14" s="944" t="s">
        <v>189</v>
      </c>
      <c r="HU14" s="944" t="s">
        <v>189</v>
      </c>
      <c r="HV14" s="944" t="s">
        <v>189</v>
      </c>
      <c r="HW14" s="944" t="s">
        <v>189</v>
      </c>
      <c r="HX14" s="944" t="s">
        <v>189</v>
      </c>
      <c r="HY14" s="944" t="s">
        <v>189</v>
      </c>
      <c r="HZ14" s="944" t="s">
        <v>189</v>
      </c>
      <c r="IA14" s="944" t="s">
        <v>189</v>
      </c>
      <c r="IB14" s="944" t="s">
        <v>189</v>
      </c>
      <c r="IC14" s="944" t="s">
        <v>189</v>
      </c>
      <c r="ID14" s="944" t="s">
        <v>189</v>
      </c>
      <c r="IE14" s="944" t="s">
        <v>189</v>
      </c>
      <c r="IF14" s="944" t="s">
        <v>189</v>
      </c>
      <c r="IG14" s="944" t="s">
        <v>189</v>
      </c>
      <c r="IH14" s="944" t="s">
        <v>189</v>
      </c>
      <c r="II14" s="944" t="s">
        <v>189</v>
      </c>
      <c r="IJ14" s="944" t="s">
        <v>189</v>
      </c>
      <c r="IK14" s="944" t="s">
        <v>189</v>
      </c>
      <c r="IL14" s="944" t="s">
        <v>189</v>
      </c>
      <c r="IM14" s="944" t="s">
        <v>189</v>
      </c>
      <c r="IN14" s="944" t="s">
        <v>189</v>
      </c>
      <c r="IO14" s="944" t="s">
        <v>189</v>
      </c>
      <c r="IP14" s="944" t="s">
        <v>189</v>
      </c>
      <c r="IQ14" s="944" t="s">
        <v>189</v>
      </c>
      <c r="IR14" s="944" t="s">
        <v>189</v>
      </c>
      <c r="IS14" s="944" t="s">
        <v>189</v>
      </c>
      <c r="IT14" s="944" t="s">
        <v>189</v>
      </c>
      <c r="IU14" s="944" t="s">
        <v>189</v>
      </c>
      <c r="IV14" s="944" t="s">
        <v>189</v>
      </c>
      <c r="IW14" s="944" t="s">
        <v>189</v>
      </c>
      <c r="IX14" s="944" t="s">
        <v>189</v>
      </c>
      <c r="IY14" s="944" t="s">
        <v>189</v>
      </c>
      <c r="IZ14" s="944" t="s">
        <v>189</v>
      </c>
      <c r="JA14" s="944" t="s">
        <v>189</v>
      </c>
      <c r="JB14" s="944" t="s">
        <v>189</v>
      </c>
      <c r="JC14" s="944" t="s">
        <v>189</v>
      </c>
      <c r="JD14" s="944" t="s">
        <v>189</v>
      </c>
      <c r="JE14" s="944" t="s">
        <v>189</v>
      </c>
      <c r="JF14" s="944" t="s">
        <v>189</v>
      </c>
      <c r="JG14" s="944" t="s">
        <v>189</v>
      </c>
      <c r="JH14" s="944" t="s">
        <v>189</v>
      </c>
      <c r="JI14" s="944" t="s">
        <v>189</v>
      </c>
      <c r="JJ14" s="944" t="s">
        <v>189</v>
      </c>
      <c r="JK14" s="944" t="s">
        <v>189</v>
      </c>
      <c r="JL14" s="944" t="s">
        <v>189</v>
      </c>
      <c r="JM14" s="944" t="s">
        <v>189</v>
      </c>
      <c r="JN14" s="944" t="s">
        <v>189</v>
      </c>
      <c r="JO14" s="944" t="s">
        <v>189</v>
      </c>
      <c r="JP14" s="944" t="s">
        <v>189</v>
      </c>
      <c r="JQ14" s="944" t="s">
        <v>189</v>
      </c>
      <c r="JR14" s="944" t="s">
        <v>189</v>
      </c>
      <c r="JS14" s="944" t="s">
        <v>189</v>
      </c>
      <c r="JT14" s="944" t="s">
        <v>189</v>
      </c>
      <c r="JU14" s="944" t="s">
        <v>189</v>
      </c>
      <c r="JV14" s="944" t="s">
        <v>189</v>
      </c>
      <c r="JW14" s="944" t="s">
        <v>189</v>
      </c>
      <c r="JX14" s="944" t="s">
        <v>189</v>
      </c>
      <c r="JY14" s="944" t="s">
        <v>189</v>
      </c>
      <c r="JZ14" s="944" t="s">
        <v>189</v>
      </c>
      <c r="KA14" s="944" t="s">
        <v>189</v>
      </c>
      <c r="KB14" s="944" t="s">
        <v>189</v>
      </c>
      <c r="KC14" s="944" t="s">
        <v>189</v>
      </c>
      <c r="KD14" s="944" t="s">
        <v>189</v>
      </c>
      <c r="KE14" s="944" t="s">
        <v>189</v>
      </c>
      <c r="KF14" s="944" t="s">
        <v>189</v>
      </c>
      <c r="KG14" s="944" t="s">
        <v>189</v>
      </c>
      <c r="KH14" s="944" t="s">
        <v>189</v>
      </c>
      <c r="KI14" s="944" t="s">
        <v>189</v>
      </c>
      <c r="KJ14" s="944" t="s">
        <v>189</v>
      </c>
      <c r="KK14" s="944" t="s">
        <v>189</v>
      </c>
      <c r="KL14" s="944" t="s">
        <v>189</v>
      </c>
      <c r="KM14" s="944" t="s">
        <v>189</v>
      </c>
      <c r="KN14" s="944" t="s">
        <v>189</v>
      </c>
      <c r="KO14" s="944" t="s">
        <v>189</v>
      </c>
      <c r="KP14" s="944" t="s">
        <v>189</v>
      </c>
      <c r="KQ14" s="944" t="s">
        <v>189</v>
      </c>
      <c r="KR14" s="944" t="s">
        <v>189</v>
      </c>
      <c r="KS14" s="944" t="s">
        <v>189</v>
      </c>
      <c r="KT14" s="944" t="s">
        <v>189</v>
      </c>
      <c r="KU14" s="944" t="s">
        <v>189</v>
      </c>
      <c r="KV14" s="944" t="s">
        <v>189</v>
      </c>
      <c r="KW14" s="944" t="s">
        <v>189</v>
      </c>
      <c r="KX14" s="944" t="s">
        <v>189</v>
      </c>
      <c r="KY14" s="944" t="s">
        <v>189</v>
      </c>
      <c r="KZ14" s="944" t="s">
        <v>189</v>
      </c>
      <c r="LA14" s="944" t="s">
        <v>189</v>
      </c>
      <c r="LB14" s="944" t="s">
        <v>189</v>
      </c>
      <c r="LC14" s="944" t="s">
        <v>189</v>
      </c>
      <c r="LD14" s="944" t="s">
        <v>189</v>
      </c>
      <c r="LE14" s="944" t="s">
        <v>189</v>
      </c>
      <c r="LF14" s="944" t="s">
        <v>189</v>
      </c>
      <c r="LG14" s="944" t="s">
        <v>189</v>
      </c>
      <c r="LH14" s="944" t="s">
        <v>189</v>
      </c>
      <c r="LI14" s="944" t="s">
        <v>189</v>
      </c>
      <c r="LJ14" s="944" t="s">
        <v>189</v>
      </c>
      <c r="LK14" s="944" t="s">
        <v>189</v>
      </c>
      <c r="LL14" s="944" t="s">
        <v>189</v>
      </c>
      <c r="LM14" s="944" t="s">
        <v>189</v>
      </c>
      <c r="LN14" s="944" t="s">
        <v>189</v>
      </c>
      <c r="LO14" s="944" t="s">
        <v>189</v>
      </c>
      <c r="LP14" s="944" t="s">
        <v>189</v>
      </c>
      <c r="LQ14" s="944" t="s">
        <v>189</v>
      </c>
      <c r="LR14" s="944" t="s">
        <v>189</v>
      </c>
      <c r="LS14" s="944" t="s">
        <v>189</v>
      </c>
      <c r="LT14" s="944" t="s">
        <v>189</v>
      </c>
      <c r="LU14" s="944" t="s">
        <v>189</v>
      </c>
      <c r="LV14" s="944" t="s">
        <v>189</v>
      </c>
      <c r="LW14" s="944" t="s">
        <v>189</v>
      </c>
      <c r="LX14" s="944" t="s">
        <v>189</v>
      </c>
      <c r="LY14" s="944" t="s">
        <v>189</v>
      </c>
      <c r="LZ14" s="944" t="s">
        <v>189</v>
      </c>
      <c r="MA14" s="944" t="s">
        <v>189</v>
      </c>
      <c r="MB14" s="944" t="s">
        <v>189</v>
      </c>
      <c r="MC14" s="944" t="s">
        <v>189</v>
      </c>
      <c r="MD14" s="944" t="s">
        <v>189</v>
      </c>
      <c r="ME14" s="944" t="s">
        <v>189</v>
      </c>
      <c r="MF14" s="944" t="s">
        <v>189</v>
      </c>
      <c r="MG14" s="944" t="s">
        <v>189</v>
      </c>
      <c r="MH14" s="944" t="s">
        <v>189</v>
      </c>
      <c r="MI14" s="944" t="s">
        <v>189</v>
      </c>
      <c r="MJ14" s="944" t="s">
        <v>189</v>
      </c>
      <c r="MK14" s="944" t="s">
        <v>189</v>
      </c>
      <c r="ML14" s="944" t="s">
        <v>189</v>
      </c>
      <c r="MM14" s="944" t="s">
        <v>189</v>
      </c>
      <c r="MN14" s="944" t="s">
        <v>189</v>
      </c>
      <c r="MO14" s="944" t="s">
        <v>189</v>
      </c>
      <c r="MP14" s="944" t="s">
        <v>189</v>
      </c>
      <c r="MQ14" s="944" t="s">
        <v>189</v>
      </c>
      <c r="MR14" s="944" t="s">
        <v>189</v>
      </c>
      <c r="MS14" s="944" t="s">
        <v>189</v>
      </c>
      <c r="MT14" s="944" t="s">
        <v>189</v>
      </c>
      <c r="MU14" s="944" t="s">
        <v>189</v>
      </c>
      <c r="MV14" s="944" t="s">
        <v>189</v>
      </c>
      <c r="MW14" s="944" t="s">
        <v>189</v>
      </c>
      <c r="MX14" s="944" t="s">
        <v>189</v>
      </c>
      <c r="MY14" s="944" t="s">
        <v>189</v>
      </c>
      <c r="MZ14" s="944" t="s">
        <v>189</v>
      </c>
      <c r="NA14" s="944" t="s">
        <v>189</v>
      </c>
      <c r="NB14" s="944" t="s">
        <v>189</v>
      </c>
      <c r="NC14" s="944" t="s">
        <v>189</v>
      </c>
      <c r="ND14" s="944" t="s">
        <v>189</v>
      </c>
      <c r="NE14" s="944" t="s">
        <v>189</v>
      </c>
      <c r="NF14" s="944" t="s">
        <v>189</v>
      </c>
      <c r="NG14" s="944" t="s">
        <v>189</v>
      </c>
      <c r="NH14" s="944" t="s">
        <v>189</v>
      </c>
      <c r="NI14" s="944" t="s">
        <v>189</v>
      </c>
      <c r="NJ14" s="944" t="s">
        <v>189</v>
      </c>
      <c r="NK14" s="944" t="s">
        <v>189</v>
      </c>
      <c r="NL14" s="944" t="s">
        <v>189</v>
      </c>
      <c r="NM14" s="944" t="s">
        <v>189</v>
      </c>
      <c r="NN14" s="944" t="s">
        <v>189</v>
      </c>
      <c r="NO14" s="944" t="s">
        <v>189</v>
      </c>
      <c r="NP14" s="944" t="s">
        <v>189</v>
      </c>
      <c r="NQ14" s="944" t="s">
        <v>189</v>
      </c>
      <c r="NR14" s="944" t="s">
        <v>189</v>
      </c>
      <c r="NS14" s="944" t="s">
        <v>189</v>
      </c>
      <c r="NT14" s="944" t="s">
        <v>189</v>
      </c>
      <c r="NU14" s="944" t="s">
        <v>189</v>
      </c>
      <c r="NV14" s="944" t="s">
        <v>189</v>
      </c>
      <c r="NW14" s="944" t="s">
        <v>189</v>
      </c>
    </row>
    <row r="15" spans="1:387" ht="15.75" x14ac:dyDescent="0.25">
      <c r="A15" s="1113" t="s">
        <v>189</v>
      </c>
      <c r="B15" s="945"/>
      <c r="C15" s="1113" t="s">
        <v>189</v>
      </c>
      <c r="D15" s="1113" t="s">
        <v>189</v>
      </c>
      <c r="E15" s="1113" t="s">
        <v>189</v>
      </c>
      <c r="F15" s="1113" t="s">
        <v>189</v>
      </c>
      <c r="G15" s="1113" t="s">
        <v>189</v>
      </c>
      <c r="H15" s="1113" t="s">
        <v>189</v>
      </c>
      <c r="I15" s="944" t="s">
        <v>189</v>
      </c>
      <c r="J15" s="944" t="s">
        <v>189</v>
      </c>
      <c r="K15" s="944" t="s">
        <v>189</v>
      </c>
      <c r="L15" s="944" t="s">
        <v>189</v>
      </c>
      <c r="M15" s="944" t="s">
        <v>189</v>
      </c>
      <c r="N15" s="944" t="s">
        <v>189</v>
      </c>
      <c r="O15" s="944" t="s">
        <v>189</v>
      </c>
      <c r="P15" s="943"/>
      <c r="Q15" s="943"/>
      <c r="R15" s="943"/>
      <c r="S15" s="943"/>
      <c r="T15" s="943"/>
      <c r="U15" s="943"/>
      <c r="V15" s="1114"/>
      <c r="W15" s="943"/>
      <c r="X15" s="943"/>
      <c r="Y15" s="943"/>
      <c r="Z15" s="943"/>
      <c r="AA15" s="943"/>
      <c r="AB15" s="943"/>
      <c r="AC15" s="943"/>
      <c r="AD15" s="943"/>
      <c r="AE15" s="943"/>
      <c r="AF15" s="943"/>
      <c r="AG15" s="943"/>
      <c r="AH15" s="943"/>
      <c r="AI15" s="943"/>
      <c r="AJ15" s="943"/>
      <c r="AK15" s="943"/>
      <c r="AL15" s="943"/>
      <c r="AM15" s="943"/>
      <c r="AN15" s="943"/>
      <c r="AO15" s="943"/>
      <c r="AP15" s="943"/>
      <c r="AQ15" s="1104"/>
      <c r="AR15" s="943"/>
      <c r="AS15" s="943"/>
      <c r="AT15" s="943"/>
      <c r="AU15" s="943"/>
      <c r="AV15" s="943"/>
      <c r="AW15" s="943"/>
      <c r="AX15" s="943"/>
      <c r="AY15" s="943"/>
      <c r="AZ15" s="943"/>
      <c r="BA15" s="943"/>
      <c r="BB15" s="943"/>
      <c r="BC15" s="943"/>
      <c r="BD15" s="943"/>
      <c r="BE15" s="943"/>
      <c r="BF15" s="943"/>
      <c r="BG15" s="943"/>
      <c r="BH15" s="943"/>
      <c r="BI15" s="943"/>
      <c r="BJ15" s="943"/>
      <c r="BK15" s="943"/>
      <c r="BL15" s="943"/>
      <c r="BM15" s="943"/>
      <c r="BN15" s="943"/>
      <c r="BO15" s="943"/>
      <c r="BP15" s="943"/>
      <c r="BQ15" s="943"/>
      <c r="BR15" s="943"/>
      <c r="BS15" s="943"/>
      <c r="BT15" s="943"/>
      <c r="BU15" s="943"/>
      <c r="BV15" s="943"/>
      <c r="BW15" s="943"/>
      <c r="BX15" s="943"/>
      <c r="BY15" s="943"/>
      <c r="BZ15" s="943"/>
      <c r="CA15" s="943"/>
      <c r="CB15" s="943"/>
      <c r="CC15" s="943"/>
      <c r="CD15" s="943"/>
      <c r="CE15" s="943"/>
      <c r="CF15" s="943"/>
      <c r="CG15" s="943"/>
      <c r="CH15" s="943"/>
      <c r="CI15" s="943"/>
      <c r="CJ15" s="943"/>
      <c r="CK15" s="943"/>
      <c r="CL15" s="943"/>
      <c r="CM15" s="943"/>
      <c r="CN15" s="943"/>
      <c r="CO15" s="943"/>
      <c r="CP15" s="944" t="s">
        <v>189</v>
      </c>
      <c r="CQ15" s="944" t="s">
        <v>189</v>
      </c>
      <c r="CR15" s="944" t="s">
        <v>189</v>
      </c>
      <c r="CS15" s="944" t="s">
        <v>189</v>
      </c>
      <c r="CT15" s="944" t="s">
        <v>189</v>
      </c>
      <c r="CU15" s="944" t="s">
        <v>189</v>
      </c>
      <c r="CV15" s="944" t="s">
        <v>189</v>
      </c>
      <c r="CW15" s="944" t="s">
        <v>189</v>
      </c>
      <c r="CX15" s="944" t="s">
        <v>189</v>
      </c>
      <c r="CY15" s="944" t="s">
        <v>189</v>
      </c>
      <c r="CZ15" s="944" t="s">
        <v>189</v>
      </c>
      <c r="DA15" s="944" t="s">
        <v>189</v>
      </c>
      <c r="DB15" s="944" t="s">
        <v>189</v>
      </c>
      <c r="DC15" s="944" t="s">
        <v>189</v>
      </c>
      <c r="DD15" s="944" t="s">
        <v>189</v>
      </c>
      <c r="DE15" s="944" t="s">
        <v>189</v>
      </c>
      <c r="DF15" s="944" t="s">
        <v>189</v>
      </c>
      <c r="DG15" s="944" t="s">
        <v>189</v>
      </c>
      <c r="DH15" s="944" t="s">
        <v>189</v>
      </c>
      <c r="DI15" s="944" t="s">
        <v>189</v>
      </c>
      <c r="DJ15" s="944" t="s">
        <v>189</v>
      </c>
      <c r="DK15" s="944" t="s">
        <v>189</v>
      </c>
      <c r="DL15" s="944" t="s">
        <v>189</v>
      </c>
      <c r="DM15" s="944" t="s">
        <v>189</v>
      </c>
      <c r="DN15" s="944" t="s">
        <v>189</v>
      </c>
      <c r="DO15" s="944" t="s">
        <v>189</v>
      </c>
      <c r="DP15" s="944" t="s">
        <v>189</v>
      </c>
      <c r="DQ15" s="944" t="s">
        <v>189</v>
      </c>
      <c r="DR15" s="944" t="s">
        <v>189</v>
      </c>
      <c r="DS15" s="944" t="s">
        <v>189</v>
      </c>
      <c r="DT15" s="944" t="s">
        <v>189</v>
      </c>
      <c r="DU15" s="944" t="s">
        <v>189</v>
      </c>
      <c r="DV15" s="944" t="s">
        <v>189</v>
      </c>
      <c r="DW15" s="944" t="s">
        <v>189</v>
      </c>
      <c r="DX15" s="944" t="s">
        <v>189</v>
      </c>
      <c r="DY15" s="944" t="s">
        <v>189</v>
      </c>
      <c r="DZ15" s="944" t="s">
        <v>189</v>
      </c>
      <c r="EA15" s="944" t="s">
        <v>189</v>
      </c>
      <c r="EB15" s="944" t="s">
        <v>189</v>
      </c>
      <c r="EC15" s="944" t="s">
        <v>189</v>
      </c>
      <c r="ED15" s="944" t="s">
        <v>189</v>
      </c>
      <c r="EE15" s="944" t="s">
        <v>189</v>
      </c>
      <c r="EF15" s="944" t="s">
        <v>189</v>
      </c>
      <c r="EG15" s="944" t="s">
        <v>189</v>
      </c>
      <c r="EH15" s="944" t="s">
        <v>189</v>
      </c>
      <c r="EI15" s="944" t="s">
        <v>189</v>
      </c>
      <c r="EJ15" s="944" t="s">
        <v>189</v>
      </c>
      <c r="EK15" s="944" t="s">
        <v>189</v>
      </c>
      <c r="EL15" s="944" t="s">
        <v>189</v>
      </c>
      <c r="EM15" s="944" t="s">
        <v>189</v>
      </c>
      <c r="EN15" s="944" t="s">
        <v>189</v>
      </c>
      <c r="EO15" s="944" t="s">
        <v>189</v>
      </c>
      <c r="EP15" s="944" t="s">
        <v>189</v>
      </c>
      <c r="EQ15" s="944" t="s">
        <v>189</v>
      </c>
      <c r="ER15" s="944" t="s">
        <v>189</v>
      </c>
      <c r="ES15" s="944" t="s">
        <v>189</v>
      </c>
      <c r="ET15" s="944" t="s">
        <v>189</v>
      </c>
      <c r="EU15" s="944" t="s">
        <v>189</v>
      </c>
      <c r="EV15" s="944" t="s">
        <v>189</v>
      </c>
      <c r="EW15" s="944" t="s">
        <v>189</v>
      </c>
      <c r="EX15" s="944" t="s">
        <v>189</v>
      </c>
      <c r="EY15" s="944" t="s">
        <v>189</v>
      </c>
      <c r="EZ15" s="944" t="s">
        <v>189</v>
      </c>
      <c r="FA15" s="944" t="s">
        <v>189</v>
      </c>
      <c r="FB15" s="944" t="s">
        <v>189</v>
      </c>
      <c r="FC15" s="944" t="s">
        <v>189</v>
      </c>
      <c r="FD15" s="944" t="s">
        <v>189</v>
      </c>
      <c r="FE15" s="944" t="s">
        <v>189</v>
      </c>
      <c r="FF15" s="944" t="s">
        <v>189</v>
      </c>
      <c r="FG15" s="944" t="s">
        <v>189</v>
      </c>
      <c r="FH15" s="944" t="s">
        <v>189</v>
      </c>
      <c r="FI15" s="944" t="s">
        <v>189</v>
      </c>
      <c r="FJ15" s="944" t="s">
        <v>189</v>
      </c>
      <c r="FK15" s="944" t="s">
        <v>189</v>
      </c>
      <c r="FL15" s="944" t="s">
        <v>189</v>
      </c>
      <c r="FM15" s="944" t="s">
        <v>189</v>
      </c>
      <c r="FN15" s="944" t="s">
        <v>189</v>
      </c>
      <c r="FO15" s="944" t="s">
        <v>189</v>
      </c>
      <c r="FP15" s="944" t="s">
        <v>189</v>
      </c>
      <c r="FQ15" s="944" t="s">
        <v>189</v>
      </c>
      <c r="FR15" s="944" t="s">
        <v>189</v>
      </c>
      <c r="FS15" s="944" t="s">
        <v>189</v>
      </c>
      <c r="FT15" s="944" t="s">
        <v>189</v>
      </c>
      <c r="FU15" s="944" t="s">
        <v>189</v>
      </c>
      <c r="FV15" s="944" t="s">
        <v>189</v>
      </c>
      <c r="FW15" s="944" t="s">
        <v>189</v>
      </c>
      <c r="FX15" s="944" t="s">
        <v>189</v>
      </c>
      <c r="FY15" s="944" t="s">
        <v>189</v>
      </c>
      <c r="FZ15" s="944" t="s">
        <v>189</v>
      </c>
      <c r="GA15" s="944" t="s">
        <v>189</v>
      </c>
      <c r="GB15" s="944" t="s">
        <v>189</v>
      </c>
      <c r="GC15" s="944" t="s">
        <v>189</v>
      </c>
      <c r="GD15" s="944" t="s">
        <v>189</v>
      </c>
      <c r="GE15" s="944" t="s">
        <v>189</v>
      </c>
      <c r="GF15" s="944" t="s">
        <v>189</v>
      </c>
      <c r="GG15" s="944" t="s">
        <v>189</v>
      </c>
      <c r="GH15" s="944" t="s">
        <v>189</v>
      </c>
      <c r="GI15" s="944" t="s">
        <v>189</v>
      </c>
      <c r="GJ15" s="944" t="s">
        <v>189</v>
      </c>
      <c r="GK15" s="944" t="s">
        <v>189</v>
      </c>
      <c r="GL15" s="944" t="s">
        <v>189</v>
      </c>
      <c r="GM15" s="944" t="s">
        <v>189</v>
      </c>
      <c r="GN15" s="944" t="s">
        <v>189</v>
      </c>
      <c r="GO15" s="944" t="s">
        <v>189</v>
      </c>
      <c r="GP15" s="944" t="s">
        <v>189</v>
      </c>
      <c r="GQ15" s="944" t="s">
        <v>189</v>
      </c>
      <c r="GR15" s="944" t="s">
        <v>189</v>
      </c>
      <c r="GS15" s="944" t="s">
        <v>189</v>
      </c>
      <c r="GT15" s="944" t="s">
        <v>189</v>
      </c>
      <c r="GU15" s="944" t="s">
        <v>189</v>
      </c>
      <c r="GV15" s="944" t="s">
        <v>189</v>
      </c>
      <c r="GW15" s="944" t="s">
        <v>189</v>
      </c>
      <c r="GX15" s="944" t="s">
        <v>189</v>
      </c>
      <c r="GY15" s="944" t="s">
        <v>189</v>
      </c>
      <c r="GZ15" s="944" t="s">
        <v>189</v>
      </c>
      <c r="HA15" s="944" t="s">
        <v>189</v>
      </c>
      <c r="HB15" s="944" t="s">
        <v>189</v>
      </c>
      <c r="HC15" s="944" t="s">
        <v>189</v>
      </c>
      <c r="HD15" s="944" t="s">
        <v>189</v>
      </c>
      <c r="HE15" s="944" t="s">
        <v>189</v>
      </c>
      <c r="HF15" s="944" t="s">
        <v>189</v>
      </c>
      <c r="HG15" s="944" t="s">
        <v>189</v>
      </c>
      <c r="HH15" s="944" t="s">
        <v>189</v>
      </c>
      <c r="HI15" s="944" t="s">
        <v>189</v>
      </c>
      <c r="HJ15" s="944" t="s">
        <v>189</v>
      </c>
      <c r="HK15" s="944" t="s">
        <v>189</v>
      </c>
      <c r="HL15" s="944" t="s">
        <v>189</v>
      </c>
      <c r="HM15" s="944" t="s">
        <v>189</v>
      </c>
      <c r="HN15" s="944" t="s">
        <v>189</v>
      </c>
      <c r="HO15" s="944" t="s">
        <v>189</v>
      </c>
      <c r="HP15" s="944" t="s">
        <v>189</v>
      </c>
      <c r="HQ15" s="944" t="s">
        <v>189</v>
      </c>
      <c r="HR15" s="944" t="s">
        <v>189</v>
      </c>
      <c r="HS15" s="944" t="s">
        <v>189</v>
      </c>
      <c r="HT15" s="944" t="s">
        <v>189</v>
      </c>
      <c r="HU15" s="944" t="s">
        <v>189</v>
      </c>
      <c r="HV15" s="944" t="s">
        <v>189</v>
      </c>
      <c r="HW15" s="944" t="s">
        <v>189</v>
      </c>
      <c r="HX15" s="944" t="s">
        <v>189</v>
      </c>
      <c r="HY15" s="944" t="s">
        <v>189</v>
      </c>
      <c r="HZ15" s="944" t="s">
        <v>189</v>
      </c>
      <c r="IA15" s="944" t="s">
        <v>189</v>
      </c>
      <c r="IB15" s="944" t="s">
        <v>189</v>
      </c>
      <c r="IC15" s="944" t="s">
        <v>189</v>
      </c>
      <c r="ID15" s="944" t="s">
        <v>189</v>
      </c>
      <c r="IE15" s="944" t="s">
        <v>189</v>
      </c>
      <c r="IF15" s="944" t="s">
        <v>189</v>
      </c>
      <c r="IG15" s="944" t="s">
        <v>189</v>
      </c>
      <c r="IH15" s="944" t="s">
        <v>189</v>
      </c>
      <c r="II15" s="944" t="s">
        <v>189</v>
      </c>
      <c r="IJ15" s="944" t="s">
        <v>189</v>
      </c>
      <c r="IK15" s="944" t="s">
        <v>189</v>
      </c>
      <c r="IL15" s="944" t="s">
        <v>189</v>
      </c>
      <c r="IM15" s="944" t="s">
        <v>189</v>
      </c>
      <c r="IN15" s="944" t="s">
        <v>189</v>
      </c>
      <c r="IO15" s="944" t="s">
        <v>189</v>
      </c>
      <c r="IP15" s="944" t="s">
        <v>189</v>
      </c>
      <c r="IQ15" s="944" t="s">
        <v>189</v>
      </c>
      <c r="IR15" s="944" t="s">
        <v>189</v>
      </c>
      <c r="IS15" s="944" t="s">
        <v>189</v>
      </c>
      <c r="IT15" s="944" t="s">
        <v>189</v>
      </c>
      <c r="IU15" s="944" t="s">
        <v>189</v>
      </c>
      <c r="IV15" s="944" t="s">
        <v>189</v>
      </c>
      <c r="IW15" s="944" t="s">
        <v>189</v>
      </c>
      <c r="IX15" s="944" t="s">
        <v>189</v>
      </c>
      <c r="IY15" s="944" t="s">
        <v>189</v>
      </c>
      <c r="IZ15" s="944" t="s">
        <v>189</v>
      </c>
      <c r="JA15" s="944" t="s">
        <v>189</v>
      </c>
      <c r="JB15" s="944" t="s">
        <v>189</v>
      </c>
      <c r="JC15" s="944" t="s">
        <v>189</v>
      </c>
      <c r="JD15" s="944" t="s">
        <v>189</v>
      </c>
      <c r="JE15" s="944" t="s">
        <v>189</v>
      </c>
      <c r="JF15" s="944" t="s">
        <v>189</v>
      </c>
      <c r="JG15" s="944" t="s">
        <v>189</v>
      </c>
      <c r="JH15" s="944" t="s">
        <v>189</v>
      </c>
      <c r="JI15" s="944" t="s">
        <v>189</v>
      </c>
      <c r="JJ15" s="944" t="s">
        <v>189</v>
      </c>
      <c r="JK15" s="944" t="s">
        <v>189</v>
      </c>
      <c r="JL15" s="944" t="s">
        <v>189</v>
      </c>
      <c r="JM15" s="944" t="s">
        <v>189</v>
      </c>
      <c r="JN15" s="944" t="s">
        <v>189</v>
      </c>
      <c r="JO15" s="944" t="s">
        <v>189</v>
      </c>
      <c r="JP15" s="944" t="s">
        <v>189</v>
      </c>
      <c r="JQ15" s="944" t="s">
        <v>189</v>
      </c>
      <c r="JR15" s="944" t="s">
        <v>189</v>
      </c>
      <c r="JS15" s="944" t="s">
        <v>189</v>
      </c>
      <c r="JT15" s="944" t="s">
        <v>189</v>
      </c>
      <c r="JU15" s="944" t="s">
        <v>189</v>
      </c>
      <c r="JV15" s="944" t="s">
        <v>189</v>
      </c>
      <c r="JW15" s="944" t="s">
        <v>189</v>
      </c>
      <c r="JX15" s="944" t="s">
        <v>189</v>
      </c>
      <c r="JY15" s="944" t="s">
        <v>189</v>
      </c>
      <c r="JZ15" s="944" t="s">
        <v>189</v>
      </c>
      <c r="KA15" s="944" t="s">
        <v>189</v>
      </c>
      <c r="KB15" s="944" t="s">
        <v>189</v>
      </c>
      <c r="KC15" s="944" t="s">
        <v>189</v>
      </c>
      <c r="KD15" s="944" t="s">
        <v>189</v>
      </c>
      <c r="KE15" s="944" t="s">
        <v>189</v>
      </c>
      <c r="KF15" s="944" t="s">
        <v>189</v>
      </c>
      <c r="KG15" s="944" t="s">
        <v>189</v>
      </c>
      <c r="KH15" s="944" t="s">
        <v>189</v>
      </c>
      <c r="KI15" s="944" t="s">
        <v>189</v>
      </c>
      <c r="KJ15" s="944" t="s">
        <v>189</v>
      </c>
      <c r="KK15" s="944" t="s">
        <v>189</v>
      </c>
      <c r="KL15" s="944" t="s">
        <v>189</v>
      </c>
      <c r="KM15" s="944" t="s">
        <v>189</v>
      </c>
      <c r="KN15" s="944" t="s">
        <v>189</v>
      </c>
      <c r="KO15" s="944" t="s">
        <v>189</v>
      </c>
      <c r="KP15" s="944" t="s">
        <v>189</v>
      </c>
      <c r="KQ15" s="944" t="s">
        <v>189</v>
      </c>
      <c r="KR15" s="944" t="s">
        <v>189</v>
      </c>
      <c r="KS15" s="944" t="s">
        <v>189</v>
      </c>
      <c r="KT15" s="944" t="s">
        <v>189</v>
      </c>
      <c r="KU15" s="944" t="s">
        <v>189</v>
      </c>
      <c r="KV15" s="944" t="s">
        <v>189</v>
      </c>
      <c r="KW15" s="944" t="s">
        <v>189</v>
      </c>
      <c r="KX15" s="944" t="s">
        <v>189</v>
      </c>
      <c r="KY15" s="944" t="s">
        <v>189</v>
      </c>
      <c r="KZ15" s="944" t="s">
        <v>189</v>
      </c>
      <c r="LA15" s="944" t="s">
        <v>189</v>
      </c>
      <c r="LB15" s="944" t="s">
        <v>189</v>
      </c>
      <c r="LC15" s="944" t="s">
        <v>189</v>
      </c>
      <c r="LD15" s="944" t="s">
        <v>189</v>
      </c>
      <c r="LE15" s="944" t="s">
        <v>189</v>
      </c>
      <c r="LF15" s="944" t="s">
        <v>189</v>
      </c>
      <c r="LG15" s="944" t="s">
        <v>189</v>
      </c>
      <c r="LH15" s="944" t="s">
        <v>189</v>
      </c>
      <c r="LI15" s="944" t="s">
        <v>189</v>
      </c>
      <c r="LJ15" s="944" t="s">
        <v>189</v>
      </c>
      <c r="LK15" s="944" t="s">
        <v>189</v>
      </c>
      <c r="LL15" s="944" t="s">
        <v>189</v>
      </c>
      <c r="LM15" s="944" t="s">
        <v>189</v>
      </c>
      <c r="LN15" s="944" t="s">
        <v>189</v>
      </c>
      <c r="LO15" s="944" t="s">
        <v>189</v>
      </c>
      <c r="LP15" s="944" t="s">
        <v>189</v>
      </c>
      <c r="LQ15" s="944" t="s">
        <v>189</v>
      </c>
      <c r="LR15" s="944" t="s">
        <v>189</v>
      </c>
      <c r="LS15" s="944" t="s">
        <v>189</v>
      </c>
      <c r="LT15" s="944" t="s">
        <v>189</v>
      </c>
      <c r="LU15" s="944" t="s">
        <v>189</v>
      </c>
      <c r="LV15" s="944" t="s">
        <v>189</v>
      </c>
      <c r="LW15" s="944" t="s">
        <v>189</v>
      </c>
      <c r="LX15" s="944" t="s">
        <v>189</v>
      </c>
      <c r="LY15" s="944" t="s">
        <v>189</v>
      </c>
      <c r="LZ15" s="944" t="s">
        <v>189</v>
      </c>
      <c r="MA15" s="944" t="s">
        <v>189</v>
      </c>
      <c r="MB15" s="944" t="s">
        <v>189</v>
      </c>
      <c r="MC15" s="944" t="s">
        <v>189</v>
      </c>
      <c r="MD15" s="944" t="s">
        <v>189</v>
      </c>
      <c r="ME15" s="944" t="s">
        <v>189</v>
      </c>
      <c r="MF15" s="944" t="s">
        <v>189</v>
      </c>
      <c r="MG15" s="944" t="s">
        <v>189</v>
      </c>
      <c r="MH15" s="944" t="s">
        <v>189</v>
      </c>
      <c r="MI15" s="944" t="s">
        <v>189</v>
      </c>
      <c r="MJ15" s="944" t="s">
        <v>189</v>
      </c>
      <c r="MK15" s="944" t="s">
        <v>189</v>
      </c>
      <c r="ML15" s="944" t="s">
        <v>189</v>
      </c>
      <c r="MM15" s="944" t="s">
        <v>189</v>
      </c>
      <c r="MN15" s="944" t="s">
        <v>189</v>
      </c>
      <c r="MO15" s="944" t="s">
        <v>189</v>
      </c>
      <c r="MP15" s="944" t="s">
        <v>189</v>
      </c>
      <c r="MQ15" s="944" t="s">
        <v>189</v>
      </c>
      <c r="MR15" s="944" t="s">
        <v>189</v>
      </c>
      <c r="MS15" s="944" t="s">
        <v>189</v>
      </c>
      <c r="MT15" s="944" t="s">
        <v>189</v>
      </c>
      <c r="MU15" s="944" t="s">
        <v>189</v>
      </c>
      <c r="MV15" s="944" t="s">
        <v>189</v>
      </c>
      <c r="MW15" s="944" t="s">
        <v>189</v>
      </c>
      <c r="MX15" s="944" t="s">
        <v>189</v>
      </c>
      <c r="MY15" s="944" t="s">
        <v>189</v>
      </c>
      <c r="MZ15" s="944" t="s">
        <v>189</v>
      </c>
      <c r="NA15" s="944" t="s">
        <v>189</v>
      </c>
      <c r="NB15" s="944" t="s">
        <v>189</v>
      </c>
      <c r="NC15" s="944" t="s">
        <v>189</v>
      </c>
      <c r="ND15" s="944" t="s">
        <v>189</v>
      </c>
      <c r="NE15" s="944" t="s">
        <v>189</v>
      </c>
      <c r="NF15" s="944" t="s">
        <v>189</v>
      </c>
      <c r="NG15" s="944" t="s">
        <v>189</v>
      </c>
      <c r="NH15" s="944" t="s">
        <v>189</v>
      </c>
      <c r="NI15" s="944" t="s">
        <v>189</v>
      </c>
      <c r="NJ15" s="944" t="s">
        <v>189</v>
      </c>
      <c r="NK15" s="944" t="s">
        <v>189</v>
      </c>
      <c r="NL15" s="944" t="s">
        <v>189</v>
      </c>
      <c r="NM15" s="944" t="s">
        <v>189</v>
      </c>
      <c r="NN15" s="944" t="s">
        <v>189</v>
      </c>
      <c r="NO15" s="944" t="s">
        <v>189</v>
      </c>
      <c r="NP15" s="944" t="s">
        <v>189</v>
      </c>
      <c r="NQ15" s="944" t="s">
        <v>189</v>
      </c>
      <c r="NR15" s="944" t="s">
        <v>189</v>
      </c>
      <c r="NS15" s="944" t="s">
        <v>189</v>
      </c>
      <c r="NT15" s="944" t="s">
        <v>189</v>
      </c>
      <c r="NU15" s="944" t="s">
        <v>189</v>
      </c>
      <c r="NV15" s="944" t="s">
        <v>189</v>
      </c>
      <c r="NW15" s="944" t="s">
        <v>189</v>
      </c>
    </row>
    <row r="16" spans="1:387" ht="15.75" x14ac:dyDescent="0.25">
      <c r="A16" s="1113" t="s">
        <v>189</v>
      </c>
      <c r="B16" s="945"/>
      <c r="C16" s="1113" t="s">
        <v>189</v>
      </c>
      <c r="D16" s="1113" t="s">
        <v>189</v>
      </c>
      <c r="E16" s="1113" t="s">
        <v>189</v>
      </c>
      <c r="F16" s="1113" t="s">
        <v>189</v>
      </c>
      <c r="G16" s="1113" t="s">
        <v>189</v>
      </c>
      <c r="H16" s="1113" t="s">
        <v>189</v>
      </c>
      <c r="I16" s="944" t="s">
        <v>189</v>
      </c>
      <c r="J16" s="944" t="s">
        <v>189</v>
      </c>
      <c r="K16" s="944" t="s">
        <v>189</v>
      </c>
      <c r="L16" s="944" t="s">
        <v>189</v>
      </c>
      <c r="M16" s="944" t="s">
        <v>189</v>
      </c>
      <c r="N16" s="944" t="s">
        <v>189</v>
      </c>
      <c r="O16" s="944" t="s">
        <v>189</v>
      </c>
      <c r="P16" s="943"/>
      <c r="Q16" s="943"/>
      <c r="R16" s="943"/>
      <c r="S16" s="943"/>
      <c r="T16" s="943"/>
      <c r="U16" s="943"/>
      <c r="V16" s="1114"/>
      <c r="W16" s="943"/>
      <c r="X16" s="943"/>
      <c r="Y16" s="943"/>
      <c r="Z16" s="943"/>
      <c r="AA16" s="943"/>
      <c r="AB16" s="943"/>
      <c r="AC16" s="943"/>
      <c r="AD16" s="943"/>
      <c r="AE16" s="943"/>
      <c r="AF16" s="943"/>
      <c r="AG16" s="943"/>
      <c r="AH16" s="943"/>
      <c r="AI16" s="943"/>
      <c r="AJ16" s="943"/>
      <c r="AK16" s="943"/>
      <c r="AL16" s="943"/>
      <c r="AM16" s="943"/>
      <c r="AN16" s="943"/>
      <c r="AO16" s="943"/>
      <c r="AP16" s="943"/>
      <c r="AQ16" s="1104"/>
      <c r="AR16" s="943"/>
      <c r="AS16" s="943"/>
      <c r="AT16" s="943"/>
      <c r="AU16" s="943"/>
      <c r="AV16" s="943"/>
      <c r="AW16" s="943"/>
      <c r="AX16" s="943"/>
      <c r="AY16" s="943"/>
      <c r="AZ16" s="943"/>
      <c r="BA16" s="943"/>
      <c r="BB16" s="943"/>
      <c r="BC16" s="943"/>
      <c r="BD16" s="943"/>
      <c r="BE16" s="943"/>
      <c r="BF16" s="943"/>
      <c r="BG16" s="943"/>
      <c r="BH16" s="943"/>
      <c r="BI16" s="943"/>
      <c r="BJ16" s="943"/>
      <c r="BK16" s="943"/>
      <c r="BL16" s="943"/>
      <c r="BM16" s="943"/>
      <c r="BN16" s="943"/>
      <c r="BO16" s="943"/>
      <c r="BP16" s="943"/>
      <c r="BQ16" s="943"/>
      <c r="BR16" s="943"/>
      <c r="BS16" s="943"/>
      <c r="BT16" s="943"/>
      <c r="BU16" s="943"/>
      <c r="BV16" s="943"/>
      <c r="BW16" s="943"/>
      <c r="BX16" s="943"/>
      <c r="BY16" s="943"/>
      <c r="BZ16" s="943"/>
      <c r="CA16" s="943"/>
      <c r="CB16" s="943"/>
      <c r="CC16" s="943"/>
      <c r="CD16" s="943"/>
      <c r="CE16" s="943"/>
      <c r="CF16" s="943"/>
      <c r="CG16" s="943"/>
      <c r="CH16" s="943"/>
      <c r="CI16" s="943"/>
      <c r="CJ16" s="943"/>
      <c r="CK16" s="943"/>
      <c r="CL16" s="943"/>
      <c r="CM16" s="943"/>
      <c r="CN16" s="943"/>
      <c r="CO16" s="943"/>
      <c r="CP16" s="944" t="s">
        <v>189</v>
      </c>
      <c r="CQ16" s="944" t="s">
        <v>189</v>
      </c>
      <c r="CR16" s="944" t="s">
        <v>189</v>
      </c>
      <c r="CS16" s="944" t="s">
        <v>189</v>
      </c>
      <c r="CT16" s="944" t="s">
        <v>189</v>
      </c>
      <c r="CU16" s="944" t="s">
        <v>189</v>
      </c>
      <c r="CV16" s="944" t="s">
        <v>189</v>
      </c>
      <c r="CW16" s="944" t="s">
        <v>189</v>
      </c>
      <c r="CX16" s="944" t="s">
        <v>189</v>
      </c>
      <c r="CY16" s="944" t="s">
        <v>189</v>
      </c>
      <c r="CZ16" s="944" t="s">
        <v>189</v>
      </c>
      <c r="DA16" s="944" t="s">
        <v>189</v>
      </c>
      <c r="DB16" s="944" t="s">
        <v>189</v>
      </c>
      <c r="DC16" s="944" t="s">
        <v>189</v>
      </c>
      <c r="DD16" s="944" t="s">
        <v>189</v>
      </c>
      <c r="DE16" s="944" t="s">
        <v>189</v>
      </c>
      <c r="DF16" s="944" t="s">
        <v>189</v>
      </c>
      <c r="DG16" s="944" t="s">
        <v>189</v>
      </c>
      <c r="DH16" s="944" t="s">
        <v>189</v>
      </c>
      <c r="DI16" s="944" t="s">
        <v>189</v>
      </c>
      <c r="DJ16" s="944" t="s">
        <v>189</v>
      </c>
      <c r="DK16" s="944" t="s">
        <v>189</v>
      </c>
      <c r="DL16" s="944" t="s">
        <v>189</v>
      </c>
      <c r="DM16" s="944" t="s">
        <v>189</v>
      </c>
      <c r="DN16" s="944" t="s">
        <v>189</v>
      </c>
      <c r="DO16" s="944" t="s">
        <v>189</v>
      </c>
      <c r="DP16" s="944" t="s">
        <v>189</v>
      </c>
      <c r="DQ16" s="944" t="s">
        <v>189</v>
      </c>
      <c r="DR16" s="944" t="s">
        <v>189</v>
      </c>
      <c r="DS16" s="944" t="s">
        <v>189</v>
      </c>
      <c r="DT16" s="944" t="s">
        <v>189</v>
      </c>
      <c r="DU16" s="944" t="s">
        <v>189</v>
      </c>
      <c r="DV16" s="944" t="s">
        <v>189</v>
      </c>
      <c r="DW16" s="944" t="s">
        <v>189</v>
      </c>
      <c r="DX16" s="944" t="s">
        <v>189</v>
      </c>
      <c r="DY16" s="944" t="s">
        <v>189</v>
      </c>
      <c r="DZ16" s="944" t="s">
        <v>189</v>
      </c>
      <c r="EA16" s="944" t="s">
        <v>189</v>
      </c>
      <c r="EB16" s="944" t="s">
        <v>189</v>
      </c>
      <c r="EC16" s="944" t="s">
        <v>189</v>
      </c>
      <c r="ED16" s="944" t="s">
        <v>189</v>
      </c>
      <c r="EE16" s="944" t="s">
        <v>189</v>
      </c>
      <c r="EF16" s="944" t="s">
        <v>189</v>
      </c>
      <c r="EG16" s="944" t="s">
        <v>189</v>
      </c>
      <c r="EH16" s="944" t="s">
        <v>189</v>
      </c>
      <c r="EI16" s="944" t="s">
        <v>189</v>
      </c>
      <c r="EJ16" s="944" t="s">
        <v>189</v>
      </c>
      <c r="EK16" s="944" t="s">
        <v>189</v>
      </c>
      <c r="EL16" s="944" t="s">
        <v>189</v>
      </c>
      <c r="EM16" s="944" t="s">
        <v>189</v>
      </c>
      <c r="EN16" s="944" t="s">
        <v>189</v>
      </c>
      <c r="EO16" s="944" t="s">
        <v>189</v>
      </c>
      <c r="EP16" s="944" t="s">
        <v>189</v>
      </c>
      <c r="EQ16" s="944" t="s">
        <v>189</v>
      </c>
      <c r="ER16" s="944" t="s">
        <v>189</v>
      </c>
      <c r="ES16" s="944" t="s">
        <v>189</v>
      </c>
      <c r="ET16" s="944" t="s">
        <v>189</v>
      </c>
      <c r="EU16" s="944" t="s">
        <v>189</v>
      </c>
      <c r="EV16" s="944" t="s">
        <v>189</v>
      </c>
      <c r="EW16" s="944" t="s">
        <v>189</v>
      </c>
      <c r="EX16" s="944" t="s">
        <v>189</v>
      </c>
      <c r="EY16" s="944" t="s">
        <v>189</v>
      </c>
      <c r="EZ16" s="944" t="s">
        <v>189</v>
      </c>
      <c r="FA16" s="944" t="s">
        <v>189</v>
      </c>
      <c r="FB16" s="944" t="s">
        <v>189</v>
      </c>
      <c r="FC16" s="944" t="s">
        <v>189</v>
      </c>
      <c r="FD16" s="944" t="s">
        <v>189</v>
      </c>
      <c r="FE16" s="944" t="s">
        <v>189</v>
      </c>
      <c r="FF16" s="944" t="s">
        <v>189</v>
      </c>
      <c r="FG16" s="944" t="s">
        <v>189</v>
      </c>
      <c r="FH16" s="944" t="s">
        <v>189</v>
      </c>
      <c r="FI16" s="944" t="s">
        <v>189</v>
      </c>
      <c r="FJ16" s="944" t="s">
        <v>189</v>
      </c>
      <c r="FK16" s="944" t="s">
        <v>189</v>
      </c>
      <c r="FL16" s="944" t="s">
        <v>189</v>
      </c>
      <c r="FM16" s="944" t="s">
        <v>189</v>
      </c>
      <c r="FN16" s="944" t="s">
        <v>189</v>
      </c>
      <c r="FO16" s="944" t="s">
        <v>189</v>
      </c>
      <c r="FP16" s="944" t="s">
        <v>189</v>
      </c>
      <c r="FQ16" s="944" t="s">
        <v>189</v>
      </c>
      <c r="FR16" s="944" t="s">
        <v>189</v>
      </c>
      <c r="FS16" s="944" t="s">
        <v>189</v>
      </c>
      <c r="FT16" s="944" t="s">
        <v>189</v>
      </c>
      <c r="FU16" s="944" t="s">
        <v>189</v>
      </c>
      <c r="FV16" s="944" t="s">
        <v>189</v>
      </c>
      <c r="FW16" s="944" t="s">
        <v>189</v>
      </c>
      <c r="FX16" s="944" t="s">
        <v>189</v>
      </c>
      <c r="FY16" s="944" t="s">
        <v>189</v>
      </c>
      <c r="FZ16" s="944" t="s">
        <v>189</v>
      </c>
      <c r="GA16" s="944" t="s">
        <v>189</v>
      </c>
      <c r="GB16" s="944" t="s">
        <v>189</v>
      </c>
      <c r="GC16" s="944" t="s">
        <v>189</v>
      </c>
      <c r="GD16" s="944" t="s">
        <v>189</v>
      </c>
      <c r="GE16" s="944" t="s">
        <v>189</v>
      </c>
      <c r="GF16" s="944" t="s">
        <v>189</v>
      </c>
      <c r="GG16" s="944" t="s">
        <v>189</v>
      </c>
      <c r="GH16" s="944" t="s">
        <v>189</v>
      </c>
      <c r="GI16" s="944" t="s">
        <v>189</v>
      </c>
      <c r="GJ16" s="944" t="s">
        <v>189</v>
      </c>
      <c r="GK16" s="944" t="s">
        <v>189</v>
      </c>
      <c r="GL16" s="944" t="s">
        <v>189</v>
      </c>
      <c r="GM16" s="944" t="s">
        <v>189</v>
      </c>
      <c r="GN16" s="944" t="s">
        <v>189</v>
      </c>
      <c r="GO16" s="944" t="s">
        <v>189</v>
      </c>
      <c r="GP16" s="944" t="s">
        <v>189</v>
      </c>
      <c r="GQ16" s="944" t="s">
        <v>189</v>
      </c>
      <c r="GR16" s="944" t="s">
        <v>189</v>
      </c>
      <c r="GS16" s="944" t="s">
        <v>189</v>
      </c>
      <c r="GT16" s="944" t="s">
        <v>189</v>
      </c>
      <c r="GU16" s="944" t="s">
        <v>189</v>
      </c>
      <c r="GV16" s="944" t="s">
        <v>189</v>
      </c>
      <c r="GW16" s="944" t="s">
        <v>189</v>
      </c>
      <c r="GX16" s="944" t="s">
        <v>189</v>
      </c>
      <c r="GY16" s="944" t="s">
        <v>189</v>
      </c>
      <c r="GZ16" s="944" t="s">
        <v>189</v>
      </c>
      <c r="HA16" s="944" t="s">
        <v>189</v>
      </c>
      <c r="HB16" s="944" t="s">
        <v>189</v>
      </c>
      <c r="HC16" s="944" t="s">
        <v>189</v>
      </c>
      <c r="HD16" s="944" t="s">
        <v>189</v>
      </c>
      <c r="HE16" s="944" t="s">
        <v>189</v>
      </c>
      <c r="HF16" s="944" t="s">
        <v>189</v>
      </c>
      <c r="HG16" s="944" t="s">
        <v>189</v>
      </c>
      <c r="HH16" s="944" t="s">
        <v>189</v>
      </c>
      <c r="HI16" s="944" t="s">
        <v>189</v>
      </c>
      <c r="HJ16" s="944" t="s">
        <v>189</v>
      </c>
      <c r="HK16" s="944" t="s">
        <v>189</v>
      </c>
      <c r="HL16" s="944" t="s">
        <v>189</v>
      </c>
      <c r="HM16" s="944" t="s">
        <v>189</v>
      </c>
      <c r="HN16" s="944" t="s">
        <v>189</v>
      </c>
      <c r="HO16" s="944" t="s">
        <v>189</v>
      </c>
      <c r="HP16" s="944" t="s">
        <v>189</v>
      </c>
      <c r="HQ16" s="944" t="s">
        <v>189</v>
      </c>
      <c r="HR16" s="944" t="s">
        <v>189</v>
      </c>
      <c r="HS16" s="944" t="s">
        <v>189</v>
      </c>
      <c r="HT16" s="944" t="s">
        <v>189</v>
      </c>
      <c r="HU16" s="944" t="s">
        <v>189</v>
      </c>
      <c r="HV16" s="944" t="s">
        <v>189</v>
      </c>
      <c r="HW16" s="944" t="s">
        <v>189</v>
      </c>
      <c r="HX16" s="944" t="s">
        <v>189</v>
      </c>
      <c r="HY16" s="944" t="s">
        <v>189</v>
      </c>
      <c r="HZ16" s="944" t="s">
        <v>189</v>
      </c>
      <c r="IA16" s="944" t="s">
        <v>189</v>
      </c>
      <c r="IB16" s="944" t="s">
        <v>189</v>
      </c>
      <c r="IC16" s="944" t="s">
        <v>189</v>
      </c>
      <c r="ID16" s="944" t="s">
        <v>189</v>
      </c>
      <c r="IE16" s="944" t="s">
        <v>189</v>
      </c>
      <c r="IF16" s="944" t="s">
        <v>189</v>
      </c>
      <c r="IG16" s="944" t="s">
        <v>189</v>
      </c>
      <c r="IH16" s="944" t="s">
        <v>189</v>
      </c>
      <c r="II16" s="944" t="s">
        <v>189</v>
      </c>
      <c r="IJ16" s="944" t="s">
        <v>189</v>
      </c>
      <c r="IK16" s="944" t="s">
        <v>189</v>
      </c>
      <c r="IL16" s="944" t="s">
        <v>189</v>
      </c>
      <c r="IM16" s="944" t="s">
        <v>189</v>
      </c>
      <c r="IN16" s="944" t="s">
        <v>189</v>
      </c>
      <c r="IO16" s="944" t="s">
        <v>189</v>
      </c>
      <c r="IP16" s="944" t="s">
        <v>189</v>
      </c>
      <c r="IQ16" s="944" t="s">
        <v>189</v>
      </c>
      <c r="IR16" s="944" t="s">
        <v>189</v>
      </c>
      <c r="IS16" s="944" t="s">
        <v>189</v>
      </c>
      <c r="IT16" s="944" t="s">
        <v>189</v>
      </c>
      <c r="IU16" s="944" t="s">
        <v>189</v>
      </c>
      <c r="IV16" s="944" t="s">
        <v>189</v>
      </c>
      <c r="IW16" s="944" t="s">
        <v>189</v>
      </c>
      <c r="IX16" s="944" t="s">
        <v>189</v>
      </c>
      <c r="IY16" s="944" t="s">
        <v>189</v>
      </c>
      <c r="IZ16" s="944" t="s">
        <v>189</v>
      </c>
      <c r="JA16" s="944" t="s">
        <v>189</v>
      </c>
      <c r="JB16" s="944" t="s">
        <v>189</v>
      </c>
      <c r="JC16" s="944" t="s">
        <v>189</v>
      </c>
      <c r="JD16" s="944" t="s">
        <v>189</v>
      </c>
      <c r="JE16" s="944" t="s">
        <v>189</v>
      </c>
      <c r="JF16" s="944" t="s">
        <v>189</v>
      </c>
      <c r="JG16" s="944" t="s">
        <v>189</v>
      </c>
      <c r="JH16" s="944" t="s">
        <v>189</v>
      </c>
      <c r="JI16" s="944" t="s">
        <v>189</v>
      </c>
      <c r="JJ16" s="944" t="s">
        <v>189</v>
      </c>
      <c r="JK16" s="944" t="s">
        <v>189</v>
      </c>
      <c r="JL16" s="944" t="s">
        <v>189</v>
      </c>
      <c r="JM16" s="944" t="s">
        <v>189</v>
      </c>
      <c r="JN16" s="944" t="s">
        <v>189</v>
      </c>
      <c r="JO16" s="944" t="s">
        <v>189</v>
      </c>
      <c r="JP16" s="944" t="s">
        <v>189</v>
      </c>
      <c r="JQ16" s="944" t="s">
        <v>189</v>
      </c>
      <c r="JR16" s="944" t="s">
        <v>189</v>
      </c>
      <c r="JS16" s="944" t="s">
        <v>189</v>
      </c>
      <c r="JT16" s="944" t="s">
        <v>189</v>
      </c>
      <c r="JU16" s="944" t="s">
        <v>189</v>
      </c>
      <c r="JV16" s="944" t="s">
        <v>189</v>
      </c>
      <c r="JW16" s="944" t="s">
        <v>189</v>
      </c>
      <c r="JX16" s="944" t="s">
        <v>189</v>
      </c>
      <c r="JY16" s="944" t="s">
        <v>189</v>
      </c>
      <c r="JZ16" s="944" t="s">
        <v>189</v>
      </c>
      <c r="KA16" s="944" t="s">
        <v>189</v>
      </c>
      <c r="KB16" s="944" t="s">
        <v>189</v>
      </c>
      <c r="KC16" s="944" t="s">
        <v>189</v>
      </c>
      <c r="KD16" s="944" t="s">
        <v>189</v>
      </c>
      <c r="KE16" s="944" t="s">
        <v>189</v>
      </c>
      <c r="KF16" s="944" t="s">
        <v>189</v>
      </c>
      <c r="KG16" s="944" t="s">
        <v>189</v>
      </c>
      <c r="KH16" s="944" t="s">
        <v>189</v>
      </c>
      <c r="KI16" s="944" t="s">
        <v>189</v>
      </c>
      <c r="KJ16" s="944" t="s">
        <v>189</v>
      </c>
      <c r="KK16" s="944" t="s">
        <v>189</v>
      </c>
      <c r="KL16" s="944" t="s">
        <v>189</v>
      </c>
      <c r="KM16" s="944" t="s">
        <v>189</v>
      </c>
      <c r="KN16" s="944" t="s">
        <v>189</v>
      </c>
      <c r="KO16" s="944" t="s">
        <v>189</v>
      </c>
      <c r="KP16" s="944" t="s">
        <v>189</v>
      </c>
      <c r="KQ16" s="944" t="s">
        <v>189</v>
      </c>
      <c r="KR16" s="944" t="s">
        <v>189</v>
      </c>
      <c r="KS16" s="944" t="s">
        <v>189</v>
      </c>
      <c r="KT16" s="944" t="s">
        <v>189</v>
      </c>
      <c r="KU16" s="944" t="s">
        <v>189</v>
      </c>
      <c r="KV16" s="944" t="s">
        <v>189</v>
      </c>
      <c r="KW16" s="944" t="s">
        <v>189</v>
      </c>
      <c r="KX16" s="944" t="s">
        <v>189</v>
      </c>
      <c r="KY16" s="944" t="s">
        <v>189</v>
      </c>
      <c r="KZ16" s="944" t="s">
        <v>189</v>
      </c>
      <c r="LA16" s="944" t="s">
        <v>189</v>
      </c>
      <c r="LB16" s="944" t="s">
        <v>189</v>
      </c>
      <c r="LC16" s="944" t="s">
        <v>189</v>
      </c>
      <c r="LD16" s="944" t="s">
        <v>189</v>
      </c>
      <c r="LE16" s="944" t="s">
        <v>189</v>
      </c>
      <c r="LF16" s="944" t="s">
        <v>189</v>
      </c>
      <c r="LG16" s="944" t="s">
        <v>189</v>
      </c>
      <c r="LH16" s="944" t="s">
        <v>189</v>
      </c>
      <c r="LI16" s="944" t="s">
        <v>189</v>
      </c>
      <c r="LJ16" s="944" t="s">
        <v>189</v>
      </c>
      <c r="LK16" s="944" t="s">
        <v>189</v>
      </c>
      <c r="LL16" s="944" t="s">
        <v>189</v>
      </c>
      <c r="LM16" s="944" t="s">
        <v>189</v>
      </c>
      <c r="LN16" s="944" t="s">
        <v>189</v>
      </c>
      <c r="LO16" s="944" t="s">
        <v>189</v>
      </c>
      <c r="LP16" s="944" t="s">
        <v>189</v>
      </c>
      <c r="LQ16" s="944" t="s">
        <v>189</v>
      </c>
      <c r="LR16" s="944" t="s">
        <v>189</v>
      </c>
      <c r="LS16" s="944" t="s">
        <v>189</v>
      </c>
      <c r="LT16" s="944" t="s">
        <v>189</v>
      </c>
      <c r="LU16" s="944" t="s">
        <v>189</v>
      </c>
      <c r="LV16" s="944" t="s">
        <v>189</v>
      </c>
      <c r="LW16" s="944" t="s">
        <v>189</v>
      </c>
      <c r="LX16" s="944" t="s">
        <v>189</v>
      </c>
      <c r="LY16" s="944" t="s">
        <v>189</v>
      </c>
      <c r="LZ16" s="944" t="s">
        <v>189</v>
      </c>
      <c r="MA16" s="944" t="s">
        <v>189</v>
      </c>
      <c r="MB16" s="944" t="s">
        <v>189</v>
      </c>
      <c r="MC16" s="944" t="s">
        <v>189</v>
      </c>
      <c r="MD16" s="944" t="s">
        <v>189</v>
      </c>
      <c r="ME16" s="944" t="s">
        <v>189</v>
      </c>
      <c r="MF16" s="944" t="s">
        <v>189</v>
      </c>
      <c r="MG16" s="944" t="s">
        <v>189</v>
      </c>
      <c r="MH16" s="944" t="s">
        <v>189</v>
      </c>
      <c r="MI16" s="944" t="s">
        <v>189</v>
      </c>
      <c r="MJ16" s="944" t="s">
        <v>189</v>
      </c>
      <c r="MK16" s="944" t="s">
        <v>189</v>
      </c>
      <c r="ML16" s="944" t="s">
        <v>189</v>
      </c>
      <c r="MM16" s="944" t="s">
        <v>189</v>
      </c>
      <c r="MN16" s="944" t="s">
        <v>189</v>
      </c>
      <c r="MO16" s="944" t="s">
        <v>189</v>
      </c>
      <c r="MP16" s="944" t="s">
        <v>189</v>
      </c>
      <c r="MQ16" s="944" t="s">
        <v>189</v>
      </c>
      <c r="MR16" s="944" t="s">
        <v>189</v>
      </c>
      <c r="MS16" s="944" t="s">
        <v>189</v>
      </c>
      <c r="MT16" s="944" t="s">
        <v>189</v>
      </c>
      <c r="MU16" s="944" t="s">
        <v>189</v>
      </c>
      <c r="MV16" s="944" t="s">
        <v>189</v>
      </c>
      <c r="MW16" s="944" t="s">
        <v>189</v>
      </c>
      <c r="MX16" s="944" t="s">
        <v>189</v>
      </c>
      <c r="MY16" s="944" t="s">
        <v>189</v>
      </c>
      <c r="MZ16" s="944" t="s">
        <v>189</v>
      </c>
      <c r="NA16" s="944" t="s">
        <v>189</v>
      </c>
      <c r="NB16" s="944" t="s">
        <v>189</v>
      </c>
      <c r="NC16" s="944" t="s">
        <v>189</v>
      </c>
      <c r="ND16" s="944" t="s">
        <v>189</v>
      </c>
      <c r="NE16" s="944" t="s">
        <v>189</v>
      </c>
      <c r="NF16" s="944" t="s">
        <v>189</v>
      </c>
      <c r="NG16" s="944" t="s">
        <v>189</v>
      </c>
      <c r="NH16" s="944" t="s">
        <v>189</v>
      </c>
      <c r="NI16" s="944" t="s">
        <v>189</v>
      </c>
      <c r="NJ16" s="944" t="s">
        <v>189</v>
      </c>
      <c r="NK16" s="944" t="s">
        <v>189</v>
      </c>
      <c r="NL16" s="944" t="s">
        <v>189</v>
      </c>
      <c r="NM16" s="944" t="s">
        <v>189</v>
      </c>
      <c r="NN16" s="944" t="s">
        <v>189</v>
      </c>
      <c r="NO16" s="944" t="s">
        <v>189</v>
      </c>
      <c r="NP16" s="944" t="s">
        <v>189</v>
      </c>
      <c r="NQ16" s="944" t="s">
        <v>189</v>
      </c>
      <c r="NR16" s="944" t="s">
        <v>189</v>
      </c>
      <c r="NS16" s="944" t="s">
        <v>189</v>
      </c>
      <c r="NT16" s="944" t="s">
        <v>189</v>
      </c>
      <c r="NU16" s="944" t="s">
        <v>189</v>
      </c>
      <c r="NV16" s="944" t="s">
        <v>189</v>
      </c>
      <c r="NW16" s="944" t="s">
        <v>189</v>
      </c>
    </row>
    <row r="17" spans="1:387" ht="15.75" x14ac:dyDescent="0.25">
      <c r="A17" s="1113" t="s">
        <v>189</v>
      </c>
      <c r="B17" s="945"/>
      <c r="C17" s="1113" t="s">
        <v>189</v>
      </c>
      <c r="D17" s="1113" t="s">
        <v>189</v>
      </c>
      <c r="E17" s="1113" t="s">
        <v>189</v>
      </c>
      <c r="F17" s="1113" t="s">
        <v>189</v>
      </c>
      <c r="G17" s="1113" t="s">
        <v>189</v>
      </c>
      <c r="H17" s="1113" t="s">
        <v>189</v>
      </c>
      <c r="I17" s="944" t="s">
        <v>189</v>
      </c>
      <c r="J17" s="944" t="s">
        <v>189</v>
      </c>
      <c r="K17" s="944" t="s">
        <v>189</v>
      </c>
      <c r="L17" s="944" t="s">
        <v>189</v>
      </c>
      <c r="M17" s="944" t="s">
        <v>189</v>
      </c>
      <c r="N17" s="944" t="s">
        <v>189</v>
      </c>
      <c r="O17" s="944" t="s">
        <v>189</v>
      </c>
      <c r="P17" s="943"/>
      <c r="Q17" s="943"/>
      <c r="R17" s="943"/>
      <c r="S17" s="943"/>
      <c r="T17" s="943"/>
      <c r="U17" s="943"/>
      <c r="V17" s="1114"/>
      <c r="W17" s="943"/>
      <c r="X17" s="943"/>
      <c r="Y17" s="943"/>
      <c r="Z17" s="943"/>
      <c r="AA17" s="943"/>
      <c r="AB17" s="943"/>
      <c r="AC17" s="943"/>
      <c r="AD17" s="943"/>
      <c r="AE17" s="943"/>
      <c r="AF17" s="943"/>
      <c r="AG17" s="943"/>
      <c r="AH17" s="943"/>
      <c r="AI17" s="943"/>
      <c r="AJ17" s="943"/>
      <c r="AK17" s="943"/>
      <c r="AL17" s="943"/>
      <c r="AM17" s="943"/>
      <c r="AN17" s="943"/>
      <c r="AO17" s="943"/>
      <c r="AP17" s="943"/>
      <c r="AQ17" s="1104"/>
      <c r="AR17" s="943"/>
      <c r="AS17" s="943"/>
      <c r="AT17" s="943"/>
      <c r="AU17" s="943"/>
      <c r="AV17" s="943"/>
      <c r="AW17" s="943"/>
      <c r="AX17" s="943"/>
      <c r="AY17" s="943"/>
      <c r="AZ17" s="943"/>
      <c r="BA17" s="943"/>
      <c r="BB17" s="943"/>
      <c r="BC17" s="943"/>
      <c r="BD17" s="943"/>
      <c r="BE17" s="943"/>
      <c r="BF17" s="943"/>
      <c r="BG17" s="943"/>
      <c r="BH17" s="943"/>
      <c r="BI17" s="943"/>
      <c r="BJ17" s="943"/>
      <c r="BK17" s="943"/>
      <c r="BL17" s="943"/>
      <c r="BM17" s="943"/>
      <c r="BN17" s="943"/>
      <c r="BO17" s="943"/>
      <c r="BP17" s="943"/>
      <c r="BQ17" s="943"/>
      <c r="BR17" s="943"/>
      <c r="BS17" s="943"/>
      <c r="BT17" s="943"/>
      <c r="BU17" s="943"/>
      <c r="BV17" s="943"/>
      <c r="BW17" s="943"/>
      <c r="BX17" s="943"/>
      <c r="BY17" s="943"/>
      <c r="BZ17" s="943"/>
      <c r="CA17" s="943"/>
      <c r="CB17" s="943"/>
      <c r="CC17" s="943"/>
      <c r="CD17" s="943"/>
      <c r="CE17" s="943"/>
      <c r="CF17" s="943"/>
      <c r="CG17" s="943"/>
      <c r="CH17" s="943"/>
      <c r="CI17" s="943"/>
      <c r="CJ17" s="943"/>
      <c r="CK17" s="943"/>
      <c r="CL17" s="943"/>
      <c r="CM17" s="943"/>
      <c r="CN17" s="943"/>
      <c r="CO17" s="943"/>
      <c r="CP17" s="944" t="s">
        <v>189</v>
      </c>
      <c r="CQ17" s="944" t="s">
        <v>189</v>
      </c>
      <c r="CR17" s="944" t="s">
        <v>189</v>
      </c>
      <c r="CS17" s="944" t="s">
        <v>189</v>
      </c>
      <c r="CT17" s="944" t="s">
        <v>189</v>
      </c>
      <c r="CU17" s="944" t="s">
        <v>189</v>
      </c>
      <c r="CV17" s="944" t="s">
        <v>189</v>
      </c>
      <c r="CW17" s="944" t="s">
        <v>189</v>
      </c>
      <c r="CX17" s="944" t="s">
        <v>189</v>
      </c>
      <c r="CY17" s="944" t="s">
        <v>189</v>
      </c>
      <c r="CZ17" s="944" t="s">
        <v>189</v>
      </c>
      <c r="DA17" s="944" t="s">
        <v>189</v>
      </c>
      <c r="DB17" s="944" t="s">
        <v>189</v>
      </c>
      <c r="DC17" s="944" t="s">
        <v>189</v>
      </c>
      <c r="DD17" s="944" t="s">
        <v>189</v>
      </c>
      <c r="DE17" s="944" t="s">
        <v>189</v>
      </c>
      <c r="DF17" s="944" t="s">
        <v>189</v>
      </c>
      <c r="DG17" s="944" t="s">
        <v>189</v>
      </c>
      <c r="DH17" s="944" t="s">
        <v>189</v>
      </c>
      <c r="DI17" s="944" t="s">
        <v>189</v>
      </c>
      <c r="DJ17" s="944" t="s">
        <v>189</v>
      </c>
      <c r="DK17" s="944" t="s">
        <v>189</v>
      </c>
      <c r="DL17" s="944" t="s">
        <v>189</v>
      </c>
      <c r="DM17" s="944" t="s">
        <v>189</v>
      </c>
      <c r="DN17" s="944" t="s">
        <v>189</v>
      </c>
      <c r="DO17" s="944" t="s">
        <v>189</v>
      </c>
      <c r="DP17" s="944" t="s">
        <v>189</v>
      </c>
      <c r="DQ17" s="944" t="s">
        <v>189</v>
      </c>
      <c r="DR17" s="944" t="s">
        <v>189</v>
      </c>
      <c r="DS17" s="944" t="s">
        <v>189</v>
      </c>
      <c r="DT17" s="944" t="s">
        <v>189</v>
      </c>
      <c r="DU17" s="944" t="s">
        <v>189</v>
      </c>
      <c r="DV17" s="944" t="s">
        <v>189</v>
      </c>
      <c r="DW17" s="944" t="s">
        <v>189</v>
      </c>
      <c r="DX17" s="944" t="s">
        <v>189</v>
      </c>
      <c r="DY17" s="944" t="s">
        <v>189</v>
      </c>
      <c r="DZ17" s="944" t="s">
        <v>189</v>
      </c>
      <c r="EA17" s="944" t="s">
        <v>189</v>
      </c>
      <c r="EB17" s="944" t="s">
        <v>189</v>
      </c>
      <c r="EC17" s="944" t="s">
        <v>189</v>
      </c>
      <c r="ED17" s="944" t="s">
        <v>189</v>
      </c>
      <c r="EE17" s="944" t="s">
        <v>189</v>
      </c>
      <c r="EF17" s="944" t="s">
        <v>189</v>
      </c>
      <c r="EG17" s="944" t="s">
        <v>189</v>
      </c>
      <c r="EH17" s="944" t="s">
        <v>189</v>
      </c>
      <c r="EI17" s="944" t="s">
        <v>189</v>
      </c>
      <c r="EJ17" s="944" t="s">
        <v>189</v>
      </c>
      <c r="EK17" s="944" t="s">
        <v>189</v>
      </c>
      <c r="EL17" s="944" t="s">
        <v>189</v>
      </c>
      <c r="EM17" s="944" t="s">
        <v>189</v>
      </c>
      <c r="EN17" s="944" t="s">
        <v>189</v>
      </c>
      <c r="EO17" s="944" t="s">
        <v>189</v>
      </c>
      <c r="EP17" s="944" t="s">
        <v>189</v>
      </c>
      <c r="EQ17" s="944" t="s">
        <v>189</v>
      </c>
      <c r="ER17" s="944" t="s">
        <v>189</v>
      </c>
      <c r="ES17" s="944" t="s">
        <v>189</v>
      </c>
      <c r="ET17" s="944" t="s">
        <v>189</v>
      </c>
      <c r="EU17" s="944" t="s">
        <v>189</v>
      </c>
      <c r="EV17" s="944" t="s">
        <v>189</v>
      </c>
      <c r="EW17" s="944" t="s">
        <v>189</v>
      </c>
      <c r="EX17" s="944" t="s">
        <v>189</v>
      </c>
      <c r="EY17" s="944" t="s">
        <v>189</v>
      </c>
      <c r="EZ17" s="944" t="s">
        <v>189</v>
      </c>
      <c r="FA17" s="944" t="s">
        <v>189</v>
      </c>
      <c r="FB17" s="944" t="s">
        <v>189</v>
      </c>
      <c r="FC17" s="944" t="s">
        <v>189</v>
      </c>
      <c r="FD17" s="944" t="s">
        <v>189</v>
      </c>
      <c r="FE17" s="944" t="s">
        <v>189</v>
      </c>
      <c r="FF17" s="944" t="s">
        <v>189</v>
      </c>
      <c r="FG17" s="944" t="s">
        <v>189</v>
      </c>
      <c r="FH17" s="944" t="s">
        <v>189</v>
      </c>
      <c r="FI17" s="944" t="s">
        <v>189</v>
      </c>
      <c r="FJ17" s="944" t="s">
        <v>189</v>
      </c>
      <c r="FK17" s="944" t="s">
        <v>189</v>
      </c>
      <c r="FL17" s="944" t="s">
        <v>189</v>
      </c>
      <c r="FM17" s="944" t="s">
        <v>189</v>
      </c>
      <c r="FN17" s="944" t="s">
        <v>189</v>
      </c>
      <c r="FO17" s="944" t="s">
        <v>189</v>
      </c>
      <c r="FP17" s="944" t="s">
        <v>189</v>
      </c>
      <c r="FQ17" s="944" t="s">
        <v>189</v>
      </c>
      <c r="FR17" s="944" t="s">
        <v>189</v>
      </c>
      <c r="FS17" s="944" t="s">
        <v>189</v>
      </c>
      <c r="FT17" s="944" t="s">
        <v>189</v>
      </c>
      <c r="FU17" s="944" t="s">
        <v>189</v>
      </c>
      <c r="FV17" s="944" t="s">
        <v>189</v>
      </c>
      <c r="FW17" s="944" t="s">
        <v>189</v>
      </c>
      <c r="FX17" s="944" t="s">
        <v>189</v>
      </c>
      <c r="FY17" s="944" t="s">
        <v>189</v>
      </c>
      <c r="FZ17" s="944" t="s">
        <v>189</v>
      </c>
      <c r="GA17" s="944" t="s">
        <v>189</v>
      </c>
      <c r="GB17" s="944" t="s">
        <v>189</v>
      </c>
      <c r="GC17" s="944" t="s">
        <v>189</v>
      </c>
      <c r="GD17" s="944" t="s">
        <v>189</v>
      </c>
      <c r="GE17" s="944" t="s">
        <v>189</v>
      </c>
      <c r="GF17" s="944" t="s">
        <v>189</v>
      </c>
      <c r="GG17" s="944" t="s">
        <v>189</v>
      </c>
      <c r="GH17" s="944" t="s">
        <v>189</v>
      </c>
      <c r="GI17" s="944" t="s">
        <v>189</v>
      </c>
      <c r="GJ17" s="944" t="s">
        <v>189</v>
      </c>
      <c r="GK17" s="944" t="s">
        <v>189</v>
      </c>
      <c r="GL17" s="944" t="s">
        <v>189</v>
      </c>
      <c r="GM17" s="944" t="s">
        <v>189</v>
      </c>
      <c r="GN17" s="944" t="s">
        <v>189</v>
      </c>
      <c r="GO17" s="944" t="s">
        <v>189</v>
      </c>
      <c r="GP17" s="944" t="s">
        <v>189</v>
      </c>
      <c r="GQ17" s="944" t="s">
        <v>189</v>
      </c>
      <c r="GR17" s="944" t="s">
        <v>189</v>
      </c>
      <c r="GS17" s="944" t="s">
        <v>189</v>
      </c>
      <c r="GT17" s="944" t="s">
        <v>189</v>
      </c>
      <c r="GU17" s="944" t="s">
        <v>189</v>
      </c>
      <c r="GV17" s="944" t="s">
        <v>189</v>
      </c>
      <c r="GW17" s="944" t="s">
        <v>189</v>
      </c>
      <c r="GX17" s="944" t="s">
        <v>189</v>
      </c>
      <c r="GY17" s="944" t="s">
        <v>189</v>
      </c>
      <c r="GZ17" s="944" t="s">
        <v>189</v>
      </c>
      <c r="HA17" s="944" t="s">
        <v>189</v>
      </c>
      <c r="HB17" s="944" t="s">
        <v>189</v>
      </c>
      <c r="HC17" s="944" t="s">
        <v>189</v>
      </c>
      <c r="HD17" s="944" t="s">
        <v>189</v>
      </c>
      <c r="HE17" s="944" t="s">
        <v>189</v>
      </c>
      <c r="HF17" s="944" t="s">
        <v>189</v>
      </c>
      <c r="HG17" s="944" t="s">
        <v>189</v>
      </c>
      <c r="HH17" s="944" t="s">
        <v>189</v>
      </c>
      <c r="HI17" s="944" t="s">
        <v>189</v>
      </c>
      <c r="HJ17" s="944" t="s">
        <v>189</v>
      </c>
      <c r="HK17" s="944" t="s">
        <v>189</v>
      </c>
      <c r="HL17" s="944" t="s">
        <v>189</v>
      </c>
      <c r="HM17" s="944" t="s">
        <v>189</v>
      </c>
      <c r="HN17" s="944" t="s">
        <v>189</v>
      </c>
      <c r="HO17" s="944" t="s">
        <v>189</v>
      </c>
      <c r="HP17" s="944" t="s">
        <v>189</v>
      </c>
      <c r="HQ17" s="944" t="s">
        <v>189</v>
      </c>
      <c r="HR17" s="944" t="s">
        <v>189</v>
      </c>
      <c r="HS17" s="944" t="s">
        <v>189</v>
      </c>
      <c r="HT17" s="944" t="s">
        <v>189</v>
      </c>
      <c r="HU17" s="944" t="s">
        <v>189</v>
      </c>
      <c r="HV17" s="944" t="s">
        <v>189</v>
      </c>
      <c r="HW17" s="944" t="s">
        <v>189</v>
      </c>
      <c r="HX17" s="944" t="s">
        <v>189</v>
      </c>
      <c r="HY17" s="944" t="s">
        <v>189</v>
      </c>
      <c r="HZ17" s="944" t="s">
        <v>189</v>
      </c>
      <c r="IA17" s="944" t="s">
        <v>189</v>
      </c>
      <c r="IB17" s="944" t="s">
        <v>189</v>
      </c>
      <c r="IC17" s="944" t="s">
        <v>189</v>
      </c>
      <c r="ID17" s="944" t="s">
        <v>189</v>
      </c>
      <c r="IE17" s="944" t="s">
        <v>189</v>
      </c>
      <c r="IF17" s="944" t="s">
        <v>189</v>
      </c>
      <c r="IG17" s="944" t="s">
        <v>189</v>
      </c>
      <c r="IH17" s="944" t="s">
        <v>189</v>
      </c>
      <c r="II17" s="944" t="s">
        <v>189</v>
      </c>
      <c r="IJ17" s="944" t="s">
        <v>189</v>
      </c>
      <c r="IK17" s="944" t="s">
        <v>189</v>
      </c>
      <c r="IL17" s="944" t="s">
        <v>189</v>
      </c>
      <c r="IM17" s="944" t="s">
        <v>189</v>
      </c>
      <c r="IN17" s="944" t="s">
        <v>189</v>
      </c>
      <c r="IO17" s="944" t="s">
        <v>189</v>
      </c>
      <c r="IP17" s="944" t="s">
        <v>189</v>
      </c>
      <c r="IQ17" s="944" t="s">
        <v>189</v>
      </c>
      <c r="IR17" s="944" t="s">
        <v>189</v>
      </c>
      <c r="IS17" s="944" t="s">
        <v>189</v>
      </c>
      <c r="IT17" s="944" t="s">
        <v>189</v>
      </c>
      <c r="IU17" s="944" t="s">
        <v>189</v>
      </c>
      <c r="IV17" s="944" t="s">
        <v>189</v>
      </c>
      <c r="IW17" s="944" t="s">
        <v>189</v>
      </c>
      <c r="IX17" s="944" t="s">
        <v>189</v>
      </c>
      <c r="IY17" s="944" t="s">
        <v>189</v>
      </c>
      <c r="IZ17" s="944" t="s">
        <v>189</v>
      </c>
      <c r="JA17" s="944" t="s">
        <v>189</v>
      </c>
      <c r="JB17" s="944" t="s">
        <v>189</v>
      </c>
      <c r="JC17" s="944" t="s">
        <v>189</v>
      </c>
      <c r="JD17" s="944" t="s">
        <v>189</v>
      </c>
      <c r="JE17" s="944" t="s">
        <v>189</v>
      </c>
      <c r="JF17" s="944" t="s">
        <v>189</v>
      </c>
      <c r="JG17" s="944" t="s">
        <v>189</v>
      </c>
      <c r="JH17" s="944" t="s">
        <v>189</v>
      </c>
      <c r="JI17" s="944" t="s">
        <v>189</v>
      </c>
      <c r="JJ17" s="944" t="s">
        <v>189</v>
      </c>
      <c r="JK17" s="944" t="s">
        <v>189</v>
      </c>
      <c r="JL17" s="944" t="s">
        <v>189</v>
      </c>
      <c r="JM17" s="944" t="s">
        <v>189</v>
      </c>
      <c r="JN17" s="944" t="s">
        <v>189</v>
      </c>
      <c r="JO17" s="944" t="s">
        <v>189</v>
      </c>
      <c r="JP17" s="944" t="s">
        <v>189</v>
      </c>
      <c r="JQ17" s="944" t="s">
        <v>189</v>
      </c>
      <c r="JR17" s="944" t="s">
        <v>189</v>
      </c>
      <c r="JS17" s="944" t="s">
        <v>189</v>
      </c>
      <c r="JT17" s="944" t="s">
        <v>189</v>
      </c>
      <c r="JU17" s="944" t="s">
        <v>189</v>
      </c>
      <c r="JV17" s="944" t="s">
        <v>189</v>
      </c>
      <c r="JW17" s="944" t="s">
        <v>189</v>
      </c>
      <c r="JX17" s="944" t="s">
        <v>189</v>
      </c>
      <c r="JY17" s="944" t="s">
        <v>189</v>
      </c>
      <c r="JZ17" s="944" t="s">
        <v>189</v>
      </c>
      <c r="KA17" s="944" t="s">
        <v>189</v>
      </c>
      <c r="KB17" s="944" t="s">
        <v>189</v>
      </c>
      <c r="KC17" s="944" t="s">
        <v>189</v>
      </c>
      <c r="KD17" s="944" t="s">
        <v>189</v>
      </c>
      <c r="KE17" s="944" t="s">
        <v>189</v>
      </c>
      <c r="KF17" s="944" t="s">
        <v>189</v>
      </c>
      <c r="KG17" s="944" t="s">
        <v>189</v>
      </c>
      <c r="KH17" s="944" t="s">
        <v>189</v>
      </c>
      <c r="KI17" s="944" t="s">
        <v>189</v>
      </c>
      <c r="KJ17" s="944" t="s">
        <v>189</v>
      </c>
      <c r="KK17" s="944" t="s">
        <v>189</v>
      </c>
      <c r="KL17" s="944" t="s">
        <v>189</v>
      </c>
      <c r="KM17" s="944" t="s">
        <v>189</v>
      </c>
      <c r="KN17" s="944" t="s">
        <v>189</v>
      </c>
      <c r="KO17" s="944" t="s">
        <v>189</v>
      </c>
      <c r="KP17" s="944" t="s">
        <v>189</v>
      </c>
      <c r="KQ17" s="944" t="s">
        <v>189</v>
      </c>
      <c r="KR17" s="944" t="s">
        <v>189</v>
      </c>
      <c r="KS17" s="944" t="s">
        <v>189</v>
      </c>
      <c r="KT17" s="944" t="s">
        <v>189</v>
      </c>
      <c r="KU17" s="944" t="s">
        <v>189</v>
      </c>
      <c r="KV17" s="944" t="s">
        <v>189</v>
      </c>
      <c r="KW17" s="944" t="s">
        <v>189</v>
      </c>
      <c r="KX17" s="944" t="s">
        <v>189</v>
      </c>
      <c r="KY17" s="944" t="s">
        <v>189</v>
      </c>
      <c r="KZ17" s="944" t="s">
        <v>189</v>
      </c>
      <c r="LA17" s="944" t="s">
        <v>189</v>
      </c>
      <c r="LB17" s="944" t="s">
        <v>189</v>
      </c>
      <c r="LC17" s="944" t="s">
        <v>189</v>
      </c>
      <c r="LD17" s="944" t="s">
        <v>189</v>
      </c>
      <c r="LE17" s="944" t="s">
        <v>189</v>
      </c>
      <c r="LF17" s="944" t="s">
        <v>189</v>
      </c>
      <c r="LG17" s="944" t="s">
        <v>189</v>
      </c>
      <c r="LH17" s="944" t="s">
        <v>189</v>
      </c>
      <c r="LI17" s="944" t="s">
        <v>189</v>
      </c>
      <c r="LJ17" s="944" t="s">
        <v>189</v>
      </c>
      <c r="LK17" s="944" t="s">
        <v>189</v>
      </c>
      <c r="LL17" s="944" t="s">
        <v>189</v>
      </c>
      <c r="LM17" s="944" t="s">
        <v>189</v>
      </c>
      <c r="LN17" s="944" t="s">
        <v>189</v>
      </c>
      <c r="LO17" s="944" t="s">
        <v>189</v>
      </c>
      <c r="LP17" s="944" t="s">
        <v>189</v>
      </c>
      <c r="LQ17" s="944" t="s">
        <v>189</v>
      </c>
      <c r="LR17" s="944" t="s">
        <v>189</v>
      </c>
      <c r="LS17" s="944" t="s">
        <v>189</v>
      </c>
      <c r="LT17" s="944" t="s">
        <v>189</v>
      </c>
      <c r="LU17" s="944" t="s">
        <v>189</v>
      </c>
      <c r="LV17" s="944" t="s">
        <v>189</v>
      </c>
      <c r="LW17" s="944" t="s">
        <v>189</v>
      </c>
      <c r="LX17" s="944" t="s">
        <v>189</v>
      </c>
      <c r="LY17" s="944" t="s">
        <v>189</v>
      </c>
      <c r="LZ17" s="944" t="s">
        <v>189</v>
      </c>
      <c r="MA17" s="944" t="s">
        <v>189</v>
      </c>
      <c r="MB17" s="944" t="s">
        <v>189</v>
      </c>
      <c r="MC17" s="944" t="s">
        <v>189</v>
      </c>
      <c r="MD17" s="944" t="s">
        <v>189</v>
      </c>
      <c r="ME17" s="944" t="s">
        <v>189</v>
      </c>
      <c r="MF17" s="944" t="s">
        <v>189</v>
      </c>
      <c r="MG17" s="944" t="s">
        <v>189</v>
      </c>
      <c r="MH17" s="944" t="s">
        <v>189</v>
      </c>
      <c r="MI17" s="944" t="s">
        <v>189</v>
      </c>
      <c r="MJ17" s="944" t="s">
        <v>189</v>
      </c>
      <c r="MK17" s="944" t="s">
        <v>189</v>
      </c>
      <c r="ML17" s="944" t="s">
        <v>189</v>
      </c>
      <c r="MM17" s="944" t="s">
        <v>189</v>
      </c>
      <c r="MN17" s="944" t="s">
        <v>189</v>
      </c>
      <c r="MO17" s="944" t="s">
        <v>189</v>
      </c>
      <c r="MP17" s="944" t="s">
        <v>189</v>
      </c>
      <c r="MQ17" s="944" t="s">
        <v>189</v>
      </c>
      <c r="MR17" s="944" t="s">
        <v>189</v>
      </c>
      <c r="MS17" s="944" t="s">
        <v>189</v>
      </c>
      <c r="MT17" s="944" t="s">
        <v>189</v>
      </c>
      <c r="MU17" s="944" t="s">
        <v>189</v>
      </c>
      <c r="MV17" s="944" t="s">
        <v>189</v>
      </c>
      <c r="MW17" s="944" t="s">
        <v>189</v>
      </c>
      <c r="MX17" s="944" t="s">
        <v>189</v>
      </c>
      <c r="MY17" s="944" t="s">
        <v>189</v>
      </c>
      <c r="MZ17" s="944" t="s">
        <v>189</v>
      </c>
      <c r="NA17" s="944" t="s">
        <v>189</v>
      </c>
      <c r="NB17" s="944" t="s">
        <v>189</v>
      </c>
      <c r="NC17" s="944" t="s">
        <v>189</v>
      </c>
      <c r="ND17" s="944" t="s">
        <v>189</v>
      </c>
      <c r="NE17" s="944" t="s">
        <v>189</v>
      </c>
      <c r="NF17" s="944" t="s">
        <v>189</v>
      </c>
      <c r="NG17" s="944" t="s">
        <v>189</v>
      </c>
      <c r="NH17" s="944" t="s">
        <v>189</v>
      </c>
      <c r="NI17" s="944" t="s">
        <v>189</v>
      </c>
      <c r="NJ17" s="944" t="s">
        <v>189</v>
      </c>
      <c r="NK17" s="944" t="s">
        <v>189</v>
      </c>
      <c r="NL17" s="944" t="s">
        <v>189</v>
      </c>
      <c r="NM17" s="944" t="s">
        <v>189</v>
      </c>
      <c r="NN17" s="944" t="s">
        <v>189</v>
      </c>
      <c r="NO17" s="944" t="s">
        <v>189</v>
      </c>
      <c r="NP17" s="944" t="s">
        <v>189</v>
      </c>
      <c r="NQ17" s="944" t="s">
        <v>189</v>
      </c>
      <c r="NR17" s="944" t="s">
        <v>189</v>
      </c>
      <c r="NS17" s="944" t="s">
        <v>189</v>
      </c>
      <c r="NT17" s="944" t="s">
        <v>189</v>
      </c>
      <c r="NU17" s="944" t="s">
        <v>189</v>
      </c>
      <c r="NV17" s="944" t="s">
        <v>189</v>
      </c>
      <c r="NW17" s="944" t="s">
        <v>189</v>
      </c>
    </row>
    <row r="18" spans="1:387" ht="15.75" x14ac:dyDescent="0.25">
      <c r="A18" s="1113" t="s">
        <v>189</v>
      </c>
      <c r="B18" s="945"/>
      <c r="C18" s="1113" t="s">
        <v>189</v>
      </c>
      <c r="D18" s="1113" t="s">
        <v>189</v>
      </c>
      <c r="E18" s="1113" t="s">
        <v>189</v>
      </c>
      <c r="F18" s="1113" t="s">
        <v>189</v>
      </c>
      <c r="G18" s="1113" t="s">
        <v>189</v>
      </c>
      <c r="H18" s="1113" t="s">
        <v>189</v>
      </c>
      <c r="I18" s="944" t="s">
        <v>189</v>
      </c>
      <c r="J18" s="944" t="s">
        <v>189</v>
      </c>
      <c r="K18" s="944" t="s">
        <v>189</v>
      </c>
      <c r="L18" s="944" t="s">
        <v>189</v>
      </c>
      <c r="M18" s="944" t="s">
        <v>189</v>
      </c>
      <c r="N18" s="944" t="s">
        <v>189</v>
      </c>
      <c r="O18" s="944" t="s">
        <v>189</v>
      </c>
      <c r="P18" s="943"/>
      <c r="Q18" s="943"/>
      <c r="R18" s="943"/>
      <c r="S18" s="943"/>
      <c r="T18" s="943"/>
      <c r="U18" s="943"/>
      <c r="V18" s="1114"/>
      <c r="W18" s="943"/>
      <c r="X18" s="943"/>
      <c r="Y18" s="943"/>
      <c r="Z18" s="943"/>
      <c r="AA18" s="943"/>
      <c r="AB18" s="943"/>
      <c r="AC18" s="943"/>
      <c r="AD18" s="943"/>
      <c r="AE18" s="943"/>
      <c r="AF18" s="943"/>
      <c r="AG18" s="943"/>
      <c r="AH18" s="943"/>
      <c r="AI18" s="943"/>
      <c r="AJ18" s="943"/>
      <c r="AK18" s="943"/>
      <c r="AL18" s="943"/>
      <c r="AM18" s="943"/>
      <c r="AN18" s="943"/>
      <c r="AO18" s="943"/>
      <c r="AP18" s="943"/>
      <c r="AQ18" s="943"/>
      <c r="AR18" s="943"/>
      <c r="AS18" s="943"/>
      <c r="AT18" s="943"/>
      <c r="AU18" s="943"/>
      <c r="AV18" s="943"/>
      <c r="AW18" s="943"/>
      <c r="AX18" s="943"/>
      <c r="AY18" s="943"/>
      <c r="AZ18" s="943"/>
      <c r="BA18" s="943"/>
      <c r="BB18" s="943"/>
      <c r="BC18" s="943"/>
      <c r="BD18" s="943"/>
      <c r="BE18" s="943"/>
      <c r="BF18" s="943"/>
      <c r="BG18" s="943"/>
      <c r="BH18" s="943"/>
      <c r="BI18" s="943"/>
      <c r="BJ18" s="943"/>
      <c r="BK18" s="943"/>
      <c r="BL18" s="943"/>
      <c r="BM18" s="943"/>
      <c r="BN18" s="943"/>
      <c r="BO18" s="943"/>
      <c r="BP18" s="943"/>
      <c r="BQ18" s="943"/>
      <c r="BR18" s="943"/>
      <c r="BS18" s="943"/>
      <c r="BT18" s="943"/>
      <c r="BU18" s="943"/>
      <c r="BV18" s="943"/>
      <c r="BW18" s="943"/>
      <c r="BX18" s="943"/>
      <c r="BY18" s="943"/>
      <c r="BZ18" s="943"/>
      <c r="CA18" s="943"/>
      <c r="CB18" s="943"/>
      <c r="CC18" s="943"/>
      <c r="CD18" s="943"/>
      <c r="CE18" s="943"/>
      <c r="CF18" s="943"/>
      <c r="CG18" s="943"/>
      <c r="CH18" s="943"/>
      <c r="CI18" s="943"/>
      <c r="CJ18" s="943"/>
      <c r="CK18" s="943"/>
      <c r="CL18" s="943"/>
      <c r="CM18" s="943"/>
      <c r="CN18" s="943"/>
      <c r="CO18" s="943"/>
      <c r="CP18" s="944" t="s">
        <v>189</v>
      </c>
      <c r="CQ18" s="944" t="s">
        <v>189</v>
      </c>
      <c r="CR18" s="944" t="s">
        <v>189</v>
      </c>
      <c r="CS18" s="944" t="s">
        <v>189</v>
      </c>
      <c r="CT18" s="944" t="s">
        <v>189</v>
      </c>
      <c r="CU18" s="944" t="s">
        <v>189</v>
      </c>
      <c r="CV18" s="944" t="s">
        <v>189</v>
      </c>
      <c r="CW18" s="944" t="s">
        <v>189</v>
      </c>
      <c r="CX18" s="944" t="s">
        <v>189</v>
      </c>
      <c r="CY18" s="944" t="s">
        <v>189</v>
      </c>
      <c r="CZ18" s="944" t="s">
        <v>189</v>
      </c>
      <c r="DA18" s="944" t="s">
        <v>189</v>
      </c>
      <c r="DB18" s="944" t="s">
        <v>189</v>
      </c>
      <c r="DC18" s="944" t="s">
        <v>189</v>
      </c>
      <c r="DD18" s="944" t="s">
        <v>189</v>
      </c>
      <c r="DE18" s="944" t="s">
        <v>189</v>
      </c>
      <c r="DF18" s="944" t="s">
        <v>189</v>
      </c>
      <c r="DG18" s="944" t="s">
        <v>189</v>
      </c>
      <c r="DH18" s="944" t="s">
        <v>189</v>
      </c>
      <c r="DI18" s="944" t="s">
        <v>189</v>
      </c>
      <c r="DJ18" s="944" t="s">
        <v>189</v>
      </c>
      <c r="DK18" s="944" t="s">
        <v>189</v>
      </c>
      <c r="DL18" s="944" t="s">
        <v>189</v>
      </c>
      <c r="DM18" s="944" t="s">
        <v>189</v>
      </c>
      <c r="DN18" s="944" t="s">
        <v>189</v>
      </c>
      <c r="DO18" s="944" t="s">
        <v>189</v>
      </c>
      <c r="DP18" s="944" t="s">
        <v>189</v>
      </c>
      <c r="DQ18" s="944" t="s">
        <v>189</v>
      </c>
      <c r="DR18" s="944" t="s">
        <v>189</v>
      </c>
      <c r="DS18" s="944" t="s">
        <v>189</v>
      </c>
      <c r="DT18" s="944" t="s">
        <v>189</v>
      </c>
      <c r="DU18" s="944" t="s">
        <v>189</v>
      </c>
      <c r="DV18" s="944" t="s">
        <v>189</v>
      </c>
      <c r="DW18" s="944" t="s">
        <v>189</v>
      </c>
      <c r="DX18" s="944" t="s">
        <v>189</v>
      </c>
      <c r="DY18" s="944" t="s">
        <v>189</v>
      </c>
      <c r="DZ18" s="944" t="s">
        <v>189</v>
      </c>
      <c r="EA18" s="944" t="s">
        <v>189</v>
      </c>
      <c r="EB18" s="944" t="s">
        <v>189</v>
      </c>
      <c r="EC18" s="944" t="s">
        <v>189</v>
      </c>
      <c r="ED18" s="944" t="s">
        <v>189</v>
      </c>
      <c r="EE18" s="944" t="s">
        <v>189</v>
      </c>
      <c r="EF18" s="944" t="s">
        <v>189</v>
      </c>
      <c r="EG18" s="944" t="s">
        <v>189</v>
      </c>
      <c r="EH18" s="944" t="s">
        <v>189</v>
      </c>
      <c r="EI18" s="944" t="s">
        <v>189</v>
      </c>
      <c r="EJ18" s="944" t="s">
        <v>189</v>
      </c>
      <c r="EK18" s="944" t="s">
        <v>189</v>
      </c>
      <c r="EL18" s="944" t="s">
        <v>189</v>
      </c>
      <c r="EM18" s="944" t="s">
        <v>189</v>
      </c>
      <c r="EN18" s="944" t="s">
        <v>189</v>
      </c>
      <c r="EO18" s="944" t="s">
        <v>189</v>
      </c>
      <c r="EP18" s="944" t="s">
        <v>189</v>
      </c>
      <c r="EQ18" s="944" t="s">
        <v>189</v>
      </c>
      <c r="ER18" s="944" t="s">
        <v>189</v>
      </c>
      <c r="ES18" s="944" t="s">
        <v>189</v>
      </c>
      <c r="ET18" s="944" t="s">
        <v>189</v>
      </c>
      <c r="EU18" s="944" t="s">
        <v>189</v>
      </c>
      <c r="EV18" s="944" t="s">
        <v>189</v>
      </c>
      <c r="EW18" s="944" t="s">
        <v>189</v>
      </c>
      <c r="EX18" s="944" t="s">
        <v>189</v>
      </c>
      <c r="EY18" s="944" t="s">
        <v>189</v>
      </c>
      <c r="EZ18" s="944" t="s">
        <v>189</v>
      </c>
      <c r="FA18" s="944" t="s">
        <v>189</v>
      </c>
      <c r="FB18" s="944" t="s">
        <v>189</v>
      </c>
      <c r="FC18" s="944" t="s">
        <v>189</v>
      </c>
      <c r="FD18" s="944" t="s">
        <v>189</v>
      </c>
      <c r="FE18" s="944" t="s">
        <v>189</v>
      </c>
      <c r="FF18" s="944" t="s">
        <v>189</v>
      </c>
      <c r="FG18" s="944" t="s">
        <v>189</v>
      </c>
      <c r="FH18" s="944" t="s">
        <v>189</v>
      </c>
      <c r="FI18" s="944" t="s">
        <v>189</v>
      </c>
      <c r="FJ18" s="944" t="s">
        <v>189</v>
      </c>
      <c r="FK18" s="944" t="s">
        <v>189</v>
      </c>
      <c r="FL18" s="944" t="s">
        <v>189</v>
      </c>
      <c r="FM18" s="944" t="s">
        <v>189</v>
      </c>
      <c r="FN18" s="944" t="s">
        <v>189</v>
      </c>
      <c r="FO18" s="944" t="s">
        <v>189</v>
      </c>
      <c r="FP18" s="944" t="s">
        <v>189</v>
      </c>
      <c r="FQ18" s="944" t="s">
        <v>189</v>
      </c>
      <c r="FR18" s="944" t="s">
        <v>189</v>
      </c>
      <c r="FS18" s="944" t="s">
        <v>189</v>
      </c>
      <c r="FT18" s="944" t="s">
        <v>189</v>
      </c>
      <c r="FU18" s="944" t="s">
        <v>189</v>
      </c>
      <c r="FV18" s="944" t="s">
        <v>189</v>
      </c>
      <c r="FW18" s="944" t="s">
        <v>189</v>
      </c>
      <c r="FX18" s="944" t="s">
        <v>189</v>
      </c>
      <c r="FY18" s="944" t="s">
        <v>189</v>
      </c>
      <c r="FZ18" s="944" t="s">
        <v>189</v>
      </c>
      <c r="GA18" s="944" t="s">
        <v>189</v>
      </c>
      <c r="GB18" s="944" t="s">
        <v>189</v>
      </c>
      <c r="GC18" s="944" t="s">
        <v>189</v>
      </c>
      <c r="GD18" s="944" t="s">
        <v>189</v>
      </c>
      <c r="GE18" s="944" t="s">
        <v>189</v>
      </c>
      <c r="GF18" s="944" t="s">
        <v>189</v>
      </c>
      <c r="GG18" s="944" t="s">
        <v>189</v>
      </c>
      <c r="GH18" s="944" t="s">
        <v>189</v>
      </c>
      <c r="GI18" s="944" t="s">
        <v>189</v>
      </c>
      <c r="GJ18" s="944" t="s">
        <v>189</v>
      </c>
      <c r="GK18" s="944" t="s">
        <v>189</v>
      </c>
      <c r="GL18" s="944" t="s">
        <v>189</v>
      </c>
      <c r="GM18" s="944" t="s">
        <v>189</v>
      </c>
      <c r="GN18" s="944" t="s">
        <v>189</v>
      </c>
      <c r="GO18" s="944" t="s">
        <v>189</v>
      </c>
      <c r="GP18" s="944" t="s">
        <v>189</v>
      </c>
      <c r="GQ18" s="944" t="s">
        <v>189</v>
      </c>
      <c r="GR18" s="944" t="s">
        <v>189</v>
      </c>
      <c r="GS18" s="944" t="s">
        <v>189</v>
      </c>
      <c r="GT18" s="944" t="s">
        <v>189</v>
      </c>
      <c r="GU18" s="944" t="s">
        <v>189</v>
      </c>
      <c r="GV18" s="944" t="s">
        <v>189</v>
      </c>
      <c r="GW18" s="944" t="s">
        <v>189</v>
      </c>
      <c r="GX18" s="944" t="s">
        <v>189</v>
      </c>
      <c r="GY18" s="944" t="s">
        <v>189</v>
      </c>
      <c r="GZ18" s="944" t="s">
        <v>189</v>
      </c>
      <c r="HA18" s="944" t="s">
        <v>189</v>
      </c>
      <c r="HB18" s="944" t="s">
        <v>189</v>
      </c>
      <c r="HC18" s="944" t="s">
        <v>189</v>
      </c>
      <c r="HD18" s="944" t="s">
        <v>189</v>
      </c>
      <c r="HE18" s="944" t="s">
        <v>189</v>
      </c>
      <c r="HF18" s="944" t="s">
        <v>189</v>
      </c>
      <c r="HG18" s="944" t="s">
        <v>189</v>
      </c>
      <c r="HH18" s="944" t="s">
        <v>189</v>
      </c>
      <c r="HI18" s="944" t="s">
        <v>189</v>
      </c>
      <c r="HJ18" s="944" t="s">
        <v>189</v>
      </c>
      <c r="HK18" s="944" t="s">
        <v>189</v>
      </c>
      <c r="HL18" s="944" t="s">
        <v>189</v>
      </c>
      <c r="HM18" s="944" t="s">
        <v>189</v>
      </c>
      <c r="HN18" s="944" t="s">
        <v>189</v>
      </c>
      <c r="HO18" s="944" t="s">
        <v>189</v>
      </c>
      <c r="HP18" s="944" t="s">
        <v>189</v>
      </c>
      <c r="HQ18" s="944" t="s">
        <v>189</v>
      </c>
      <c r="HR18" s="944" t="s">
        <v>189</v>
      </c>
      <c r="HS18" s="944" t="s">
        <v>189</v>
      </c>
      <c r="HT18" s="944" t="s">
        <v>189</v>
      </c>
      <c r="HU18" s="944" t="s">
        <v>189</v>
      </c>
      <c r="HV18" s="944" t="s">
        <v>189</v>
      </c>
      <c r="HW18" s="944" t="s">
        <v>189</v>
      </c>
      <c r="HX18" s="944" t="s">
        <v>189</v>
      </c>
      <c r="HY18" s="944" t="s">
        <v>189</v>
      </c>
      <c r="HZ18" s="944" t="s">
        <v>189</v>
      </c>
      <c r="IA18" s="944" t="s">
        <v>189</v>
      </c>
      <c r="IB18" s="944" t="s">
        <v>189</v>
      </c>
      <c r="IC18" s="944" t="s">
        <v>189</v>
      </c>
      <c r="ID18" s="944" t="s">
        <v>189</v>
      </c>
      <c r="IE18" s="944" t="s">
        <v>189</v>
      </c>
      <c r="IF18" s="944" t="s">
        <v>189</v>
      </c>
      <c r="IG18" s="944" t="s">
        <v>189</v>
      </c>
      <c r="IH18" s="944" t="s">
        <v>189</v>
      </c>
      <c r="II18" s="944" t="s">
        <v>189</v>
      </c>
      <c r="IJ18" s="944" t="s">
        <v>189</v>
      </c>
      <c r="IK18" s="944" t="s">
        <v>189</v>
      </c>
      <c r="IL18" s="944" t="s">
        <v>189</v>
      </c>
      <c r="IM18" s="944" t="s">
        <v>189</v>
      </c>
      <c r="IN18" s="944" t="s">
        <v>189</v>
      </c>
      <c r="IO18" s="944" t="s">
        <v>189</v>
      </c>
      <c r="IP18" s="944" t="s">
        <v>189</v>
      </c>
      <c r="IQ18" s="944" t="s">
        <v>189</v>
      </c>
      <c r="IR18" s="944" t="s">
        <v>189</v>
      </c>
      <c r="IS18" s="944" t="s">
        <v>189</v>
      </c>
      <c r="IT18" s="944" t="s">
        <v>189</v>
      </c>
      <c r="IU18" s="944" t="s">
        <v>189</v>
      </c>
      <c r="IV18" s="944" t="s">
        <v>189</v>
      </c>
      <c r="IW18" s="944" t="s">
        <v>189</v>
      </c>
      <c r="IX18" s="944" t="s">
        <v>189</v>
      </c>
      <c r="IY18" s="944" t="s">
        <v>189</v>
      </c>
      <c r="IZ18" s="944" t="s">
        <v>189</v>
      </c>
      <c r="JA18" s="944" t="s">
        <v>189</v>
      </c>
      <c r="JB18" s="944" t="s">
        <v>189</v>
      </c>
      <c r="JC18" s="944" t="s">
        <v>189</v>
      </c>
      <c r="JD18" s="944" t="s">
        <v>189</v>
      </c>
      <c r="JE18" s="944" t="s">
        <v>189</v>
      </c>
      <c r="JF18" s="944" t="s">
        <v>189</v>
      </c>
      <c r="JG18" s="944" t="s">
        <v>189</v>
      </c>
      <c r="JH18" s="944" t="s">
        <v>189</v>
      </c>
      <c r="JI18" s="944" t="s">
        <v>189</v>
      </c>
      <c r="JJ18" s="944" t="s">
        <v>189</v>
      </c>
      <c r="JK18" s="944" t="s">
        <v>189</v>
      </c>
      <c r="JL18" s="944" t="s">
        <v>189</v>
      </c>
      <c r="JM18" s="944" t="s">
        <v>189</v>
      </c>
      <c r="JN18" s="944" t="s">
        <v>189</v>
      </c>
      <c r="JO18" s="944" t="s">
        <v>189</v>
      </c>
      <c r="JP18" s="944" t="s">
        <v>189</v>
      </c>
      <c r="JQ18" s="944" t="s">
        <v>189</v>
      </c>
      <c r="JR18" s="944" t="s">
        <v>189</v>
      </c>
      <c r="JS18" s="944" t="s">
        <v>189</v>
      </c>
      <c r="JT18" s="944" t="s">
        <v>189</v>
      </c>
      <c r="JU18" s="944" t="s">
        <v>189</v>
      </c>
      <c r="JV18" s="944" t="s">
        <v>189</v>
      </c>
      <c r="JW18" s="944" t="s">
        <v>189</v>
      </c>
      <c r="JX18" s="944" t="s">
        <v>189</v>
      </c>
      <c r="JY18" s="944" t="s">
        <v>189</v>
      </c>
      <c r="JZ18" s="944" t="s">
        <v>189</v>
      </c>
      <c r="KA18" s="944" t="s">
        <v>189</v>
      </c>
      <c r="KB18" s="944" t="s">
        <v>189</v>
      </c>
      <c r="KC18" s="944" t="s">
        <v>189</v>
      </c>
      <c r="KD18" s="944" t="s">
        <v>189</v>
      </c>
      <c r="KE18" s="944" t="s">
        <v>189</v>
      </c>
      <c r="KF18" s="944" t="s">
        <v>189</v>
      </c>
      <c r="KG18" s="944" t="s">
        <v>189</v>
      </c>
      <c r="KH18" s="944" t="s">
        <v>189</v>
      </c>
      <c r="KI18" s="944" t="s">
        <v>189</v>
      </c>
      <c r="KJ18" s="944" t="s">
        <v>189</v>
      </c>
      <c r="KK18" s="944" t="s">
        <v>189</v>
      </c>
      <c r="KL18" s="944" t="s">
        <v>189</v>
      </c>
      <c r="KM18" s="944" t="s">
        <v>189</v>
      </c>
      <c r="KN18" s="944" t="s">
        <v>189</v>
      </c>
      <c r="KO18" s="944" t="s">
        <v>189</v>
      </c>
      <c r="KP18" s="944" t="s">
        <v>189</v>
      </c>
      <c r="KQ18" s="944" t="s">
        <v>189</v>
      </c>
      <c r="KR18" s="944" t="s">
        <v>189</v>
      </c>
      <c r="KS18" s="944" t="s">
        <v>189</v>
      </c>
      <c r="KT18" s="944" t="s">
        <v>189</v>
      </c>
      <c r="KU18" s="944" t="s">
        <v>189</v>
      </c>
      <c r="KV18" s="944" t="s">
        <v>189</v>
      </c>
      <c r="KW18" s="944" t="s">
        <v>189</v>
      </c>
      <c r="KX18" s="944" t="s">
        <v>189</v>
      </c>
      <c r="KY18" s="944" t="s">
        <v>189</v>
      </c>
      <c r="KZ18" s="944" t="s">
        <v>189</v>
      </c>
      <c r="LA18" s="944" t="s">
        <v>189</v>
      </c>
      <c r="LB18" s="944" t="s">
        <v>189</v>
      </c>
      <c r="LC18" s="944" t="s">
        <v>189</v>
      </c>
      <c r="LD18" s="944" t="s">
        <v>189</v>
      </c>
      <c r="LE18" s="944" t="s">
        <v>189</v>
      </c>
      <c r="LF18" s="944" t="s">
        <v>189</v>
      </c>
      <c r="LG18" s="944" t="s">
        <v>189</v>
      </c>
      <c r="LH18" s="944" t="s">
        <v>189</v>
      </c>
      <c r="LI18" s="944" t="s">
        <v>189</v>
      </c>
      <c r="LJ18" s="944" t="s">
        <v>189</v>
      </c>
      <c r="LK18" s="944" t="s">
        <v>189</v>
      </c>
      <c r="LL18" s="944" t="s">
        <v>189</v>
      </c>
      <c r="LM18" s="944" t="s">
        <v>189</v>
      </c>
      <c r="LN18" s="944" t="s">
        <v>189</v>
      </c>
      <c r="LO18" s="944" t="s">
        <v>189</v>
      </c>
      <c r="LP18" s="944" t="s">
        <v>189</v>
      </c>
      <c r="LQ18" s="944" t="s">
        <v>189</v>
      </c>
      <c r="LR18" s="944" t="s">
        <v>189</v>
      </c>
      <c r="LS18" s="944" t="s">
        <v>189</v>
      </c>
      <c r="LT18" s="944" t="s">
        <v>189</v>
      </c>
      <c r="LU18" s="944" t="s">
        <v>189</v>
      </c>
      <c r="LV18" s="944" t="s">
        <v>189</v>
      </c>
      <c r="LW18" s="944" t="s">
        <v>189</v>
      </c>
      <c r="LX18" s="944" t="s">
        <v>189</v>
      </c>
      <c r="LY18" s="944" t="s">
        <v>189</v>
      </c>
      <c r="LZ18" s="944" t="s">
        <v>189</v>
      </c>
      <c r="MA18" s="944" t="s">
        <v>189</v>
      </c>
      <c r="MB18" s="944" t="s">
        <v>189</v>
      </c>
      <c r="MC18" s="944" t="s">
        <v>189</v>
      </c>
      <c r="MD18" s="944" t="s">
        <v>189</v>
      </c>
      <c r="ME18" s="944" t="s">
        <v>189</v>
      </c>
      <c r="MF18" s="944" t="s">
        <v>189</v>
      </c>
      <c r="MG18" s="944" t="s">
        <v>189</v>
      </c>
      <c r="MH18" s="944" t="s">
        <v>189</v>
      </c>
      <c r="MI18" s="944" t="s">
        <v>189</v>
      </c>
      <c r="MJ18" s="944" t="s">
        <v>189</v>
      </c>
      <c r="MK18" s="944" t="s">
        <v>189</v>
      </c>
      <c r="ML18" s="944" t="s">
        <v>189</v>
      </c>
      <c r="MM18" s="944" t="s">
        <v>189</v>
      </c>
      <c r="MN18" s="944" t="s">
        <v>189</v>
      </c>
      <c r="MO18" s="944" t="s">
        <v>189</v>
      </c>
      <c r="MP18" s="944" t="s">
        <v>189</v>
      </c>
      <c r="MQ18" s="944" t="s">
        <v>189</v>
      </c>
      <c r="MR18" s="944" t="s">
        <v>189</v>
      </c>
      <c r="MS18" s="944" t="s">
        <v>189</v>
      </c>
      <c r="MT18" s="944" t="s">
        <v>189</v>
      </c>
      <c r="MU18" s="944" t="s">
        <v>189</v>
      </c>
      <c r="MV18" s="944" t="s">
        <v>189</v>
      </c>
      <c r="MW18" s="944" t="s">
        <v>189</v>
      </c>
      <c r="MX18" s="944" t="s">
        <v>189</v>
      </c>
      <c r="MY18" s="944" t="s">
        <v>189</v>
      </c>
      <c r="MZ18" s="944" t="s">
        <v>189</v>
      </c>
      <c r="NA18" s="944" t="s">
        <v>189</v>
      </c>
      <c r="NB18" s="944" t="s">
        <v>189</v>
      </c>
      <c r="NC18" s="944" t="s">
        <v>189</v>
      </c>
      <c r="ND18" s="944" t="s">
        <v>189</v>
      </c>
      <c r="NE18" s="944" t="s">
        <v>189</v>
      </c>
      <c r="NF18" s="944" t="s">
        <v>189</v>
      </c>
      <c r="NG18" s="944" t="s">
        <v>189</v>
      </c>
      <c r="NH18" s="944" t="s">
        <v>189</v>
      </c>
      <c r="NI18" s="944" t="s">
        <v>189</v>
      </c>
      <c r="NJ18" s="944" t="s">
        <v>189</v>
      </c>
      <c r="NK18" s="944" t="s">
        <v>189</v>
      </c>
      <c r="NL18" s="944" t="s">
        <v>189</v>
      </c>
      <c r="NM18" s="944" t="s">
        <v>189</v>
      </c>
      <c r="NN18" s="944" t="s">
        <v>189</v>
      </c>
      <c r="NO18" s="944" t="s">
        <v>189</v>
      </c>
      <c r="NP18" s="944" t="s">
        <v>189</v>
      </c>
      <c r="NQ18" s="944" t="s">
        <v>189</v>
      </c>
      <c r="NR18" s="944" t="s">
        <v>189</v>
      </c>
      <c r="NS18" s="944" t="s">
        <v>189</v>
      </c>
      <c r="NT18" s="944" t="s">
        <v>189</v>
      </c>
      <c r="NU18" s="944" t="s">
        <v>189</v>
      </c>
      <c r="NV18" s="944" t="s">
        <v>189</v>
      </c>
      <c r="NW18" s="944" t="s">
        <v>189</v>
      </c>
    </row>
    <row r="19" spans="1:387" ht="12.75" customHeight="1" x14ac:dyDescent="0.25">
      <c r="A19" s="1113" t="s">
        <v>189</v>
      </c>
      <c r="B19" s="945"/>
      <c r="C19" s="1113" t="s">
        <v>189</v>
      </c>
      <c r="D19" s="1113" t="s">
        <v>189</v>
      </c>
      <c r="E19" s="1113" t="s">
        <v>189</v>
      </c>
      <c r="F19" s="1113" t="s">
        <v>189</v>
      </c>
      <c r="G19" s="1113" t="s">
        <v>189</v>
      </c>
      <c r="H19" s="1113" t="s">
        <v>189</v>
      </c>
      <c r="I19" s="944" t="s">
        <v>189</v>
      </c>
      <c r="J19" s="944" t="s">
        <v>189</v>
      </c>
      <c r="K19" s="944" t="s">
        <v>189</v>
      </c>
      <c r="L19" s="944" t="s">
        <v>189</v>
      </c>
      <c r="M19" s="944" t="s">
        <v>189</v>
      </c>
      <c r="N19" s="944" t="s">
        <v>189</v>
      </c>
      <c r="O19" s="944" t="s">
        <v>189</v>
      </c>
      <c r="P19" s="943"/>
      <c r="Q19" s="943"/>
      <c r="R19" s="943"/>
      <c r="S19" s="943"/>
      <c r="T19" s="943"/>
      <c r="U19" s="943"/>
      <c r="V19" s="1114"/>
      <c r="W19" s="943"/>
      <c r="X19" s="943"/>
      <c r="Y19" s="943"/>
      <c r="Z19" s="943"/>
      <c r="AA19" s="943"/>
      <c r="AB19" s="943"/>
      <c r="AC19" s="943"/>
      <c r="AD19" s="943"/>
      <c r="AE19" s="2137"/>
      <c r="AF19" s="2137"/>
      <c r="AG19" s="943"/>
      <c r="AH19" s="943"/>
      <c r="AI19" s="943"/>
      <c r="AJ19" s="943"/>
      <c r="AK19" s="943"/>
      <c r="AL19" s="943"/>
      <c r="AM19" s="943"/>
      <c r="AN19" s="943"/>
      <c r="AO19" s="943"/>
      <c r="AP19" s="943"/>
      <c r="AQ19" s="943"/>
      <c r="AR19" s="943"/>
      <c r="AS19" s="943"/>
      <c r="AT19" s="943"/>
      <c r="AU19" s="943"/>
      <c r="AV19" s="943"/>
      <c r="AW19" s="943"/>
      <c r="AX19" s="943"/>
      <c r="AY19" s="943"/>
      <c r="AZ19" s="943"/>
      <c r="BA19" s="943"/>
      <c r="BB19" s="943"/>
      <c r="BC19" s="943"/>
      <c r="BD19" s="943"/>
      <c r="BE19" s="943"/>
      <c r="BF19" s="943"/>
      <c r="BG19" s="943"/>
      <c r="BH19" s="943"/>
      <c r="BI19" s="943"/>
      <c r="BJ19" s="943"/>
      <c r="BK19" s="943"/>
      <c r="BL19" s="943"/>
      <c r="BM19" s="943"/>
      <c r="BN19" s="943"/>
      <c r="BO19" s="943"/>
      <c r="BP19" s="943"/>
      <c r="BQ19" s="943"/>
      <c r="BR19" s="943"/>
      <c r="BS19" s="943"/>
      <c r="BT19" s="943"/>
      <c r="BU19" s="943"/>
      <c r="BV19" s="943"/>
      <c r="BW19" s="943"/>
      <c r="BX19" s="943"/>
      <c r="BY19" s="943"/>
      <c r="BZ19" s="943"/>
      <c r="CA19" s="943"/>
      <c r="CB19" s="943"/>
      <c r="CC19" s="943"/>
      <c r="CD19" s="943"/>
      <c r="CE19" s="943"/>
      <c r="CF19" s="943"/>
      <c r="CG19" s="943"/>
      <c r="CH19" s="943"/>
      <c r="CI19" s="943"/>
      <c r="CJ19" s="943"/>
      <c r="CK19" s="943"/>
      <c r="CL19" s="943"/>
      <c r="CM19" s="943"/>
      <c r="CN19" s="943"/>
      <c r="CO19" s="943"/>
      <c r="CP19" s="944" t="s">
        <v>189</v>
      </c>
      <c r="CQ19" s="944" t="s">
        <v>189</v>
      </c>
      <c r="CR19" s="944" t="s">
        <v>189</v>
      </c>
      <c r="CS19" s="944" t="s">
        <v>189</v>
      </c>
      <c r="CT19" s="944" t="s">
        <v>189</v>
      </c>
      <c r="CU19" s="944" t="s">
        <v>189</v>
      </c>
      <c r="CV19" s="944" t="s">
        <v>189</v>
      </c>
      <c r="CW19" s="944" t="s">
        <v>189</v>
      </c>
      <c r="CX19" s="944" t="s">
        <v>189</v>
      </c>
      <c r="CY19" s="944" t="s">
        <v>189</v>
      </c>
      <c r="CZ19" s="944" t="s">
        <v>189</v>
      </c>
      <c r="DA19" s="944" t="s">
        <v>189</v>
      </c>
      <c r="DB19" s="944" t="s">
        <v>189</v>
      </c>
      <c r="DC19" s="944" t="s">
        <v>189</v>
      </c>
      <c r="DD19" s="944" t="s">
        <v>189</v>
      </c>
      <c r="DE19" s="944" t="s">
        <v>189</v>
      </c>
      <c r="DF19" s="944" t="s">
        <v>189</v>
      </c>
      <c r="DG19" s="944" t="s">
        <v>189</v>
      </c>
      <c r="DH19" s="944" t="s">
        <v>189</v>
      </c>
      <c r="DI19" s="944" t="s">
        <v>189</v>
      </c>
      <c r="DJ19" s="944" t="s">
        <v>189</v>
      </c>
      <c r="DK19" s="944" t="s">
        <v>189</v>
      </c>
      <c r="DL19" s="944" t="s">
        <v>189</v>
      </c>
      <c r="DM19" s="944" t="s">
        <v>189</v>
      </c>
      <c r="DN19" s="944" t="s">
        <v>189</v>
      </c>
      <c r="DO19" s="944" t="s">
        <v>189</v>
      </c>
      <c r="DP19" s="944" t="s">
        <v>189</v>
      </c>
      <c r="DQ19" s="944" t="s">
        <v>189</v>
      </c>
      <c r="DR19" s="944" t="s">
        <v>189</v>
      </c>
      <c r="DS19" s="944" t="s">
        <v>189</v>
      </c>
      <c r="DT19" s="944" t="s">
        <v>189</v>
      </c>
      <c r="DU19" s="944" t="s">
        <v>189</v>
      </c>
      <c r="DV19" s="944" t="s">
        <v>189</v>
      </c>
      <c r="DW19" s="944" t="s">
        <v>189</v>
      </c>
      <c r="DX19" s="944" t="s">
        <v>189</v>
      </c>
      <c r="DY19" s="944" t="s">
        <v>189</v>
      </c>
      <c r="DZ19" s="944" t="s">
        <v>189</v>
      </c>
      <c r="EA19" s="944" t="s">
        <v>189</v>
      </c>
      <c r="EB19" s="944" t="s">
        <v>189</v>
      </c>
      <c r="EC19" s="944" t="s">
        <v>189</v>
      </c>
      <c r="ED19" s="944" t="s">
        <v>189</v>
      </c>
      <c r="EE19" s="944" t="s">
        <v>189</v>
      </c>
      <c r="EF19" s="944" t="s">
        <v>189</v>
      </c>
      <c r="EG19" s="944" t="s">
        <v>189</v>
      </c>
      <c r="EH19" s="944" t="s">
        <v>189</v>
      </c>
      <c r="EI19" s="944" t="s">
        <v>189</v>
      </c>
      <c r="EJ19" s="944" t="s">
        <v>189</v>
      </c>
      <c r="EK19" s="944" t="s">
        <v>189</v>
      </c>
      <c r="EL19" s="944" t="s">
        <v>189</v>
      </c>
      <c r="EM19" s="944" t="s">
        <v>189</v>
      </c>
      <c r="EN19" s="944" t="s">
        <v>189</v>
      </c>
      <c r="EO19" s="944" t="s">
        <v>189</v>
      </c>
      <c r="EP19" s="944" t="s">
        <v>189</v>
      </c>
      <c r="EQ19" s="944" t="s">
        <v>189</v>
      </c>
      <c r="ER19" s="944" t="s">
        <v>189</v>
      </c>
      <c r="ES19" s="944" t="s">
        <v>189</v>
      </c>
      <c r="ET19" s="944" t="s">
        <v>189</v>
      </c>
      <c r="EU19" s="944" t="s">
        <v>189</v>
      </c>
      <c r="EV19" s="944" t="s">
        <v>189</v>
      </c>
      <c r="EW19" s="944" t="s">
        <v>189</v>
      </c>
      <c r="EX19" s="944" t="s">
        <v>189</v>
      </c>
      <c r="EY19" s="944" t="s">
        <v>189</v>
      </c>
      <c r="EZ19" s="944" t="s">
        <v>189</v>
      </c>
      <c r="FA19" s="944" t="s">
        <v>189</v>
      </c>
      <c r="FB19" s="944" t="s">
        <v>189</v>
      </c>
      <c r="FC19" s="944" t="s">
        <v>189</v>
      </c>
      <c r="FD19" s="944" t="s">
        <v>189</v>
      </c>
      <c r="FE19" s="944" t="s">
        <v>189</v>
      </c>
      <c r="FF19" s="944" t="s">
        <v>189</v>
      </c>
      <c r="FG19" s="944" t="s">
        <v>189</v>
      </c>
      <c r="FH19" s="944" t="s">
        <v>189</v>
      </c>
      <c r="FI19" s="944" t="s">
        <v>189</v>
      </c>
      <c r="FJ19" s="944" t="s">
        <v>189</v>
      </c>
      <c r="FK19" s="944" t="s">
        <v>189</v>
      </c>
      <c r="FL19" s="944" t="s">
        <v>189</v>
      </c>
      <c r="FM19" s="944" t="s">
        <v>189</v>
      </c>
      <c r="FN19" s="944" t="s">
        <v>189</v>
      </c>
      <c r="FO19" s="944" t="s">
        <v>189</v>
      </c>
      <c r="FP19" s="944" t="s">
        <v>189</v>
      </c>
      <c r="FQ19" s="944" t="s">
        <v>189</v>
      </c>
      <c r="FR19" s="944" t="s">
        <v>189</v>
      </c>
      <c r="FS19" s="944" t="s">
        <v>189</v>
      </c>
      <c r="FT19" s="944" t="s">
        <v>189</v>
      </c>
      <c r="FU19" s="944" t="s">
        <v>189</v>
      </c>
      <c r="FV19" s="944" t="s">
        <v>189</v>
      </c>
      <c r="FW19" s="944" t="s">
        <v>189</v>
      </c>
      <c r="FX19" s="944" t="s">
        <v>189</v>
      </c>
      <c r="FY19" s="944" t="s">
        <v>189</v>
      </c>
      <c r="FZ19" s="944" t="s">
        <v>189</v>
      </c>
      <c r="GA19" s="944" t="s">
        <v>189</v>
      </c>
      <c r="GB19" s="944" t="s">
        <v>189</v>
      </c>
      <c r="GC19" s="944" t="s">
        <v>189</v>
      </c>
      <c r="GD19" s="944" t="s">
        <v>189</v>
      </c>
      <c r="GE19" s="944" t="s">
        <v>189</v>
      </c>
      <c r="GF19" s="944" t="s">
        <v>189</v>
      </c>
      <c r="GG19" s="944" t="s">
        <v>189</v>
      </c>
      <c r="GH19" s="944" t="s">
        <v>189</v>
      </c>
      <c r="GI19" s="944" t="s">
        <v>189</v>
      </c>
      <c r="GJ19" s="944" t="s">
        <v>189</v>
      </c>
      <c r="GK19" s="944" t="s">
        <v>189</v>
      </c>
      <c r="GL19" s="944" t="s">
        <v>189</v>
      </c>
      <c r="GM19" s="944" t="s">
        <v>189</v>
      </c>
      <c r="GN19" s="944" t="s">
        <v>189</v>
      </c>
      <c r="GO19" s="944" t="s">
        <v>189</v>
      </c>
      <c r="GP19" s="944" t="s">
        <v>189</v>
      </c>
      <c r="GQ19" s="944" t="s">
        <v>189</v>
      </c>
      <c r="GR19" s="944" t="s">
        <v>189</v>
      </c>
      <c r="GS19" s="944" t="s">
        <v>189</v>
      </c>
      <c r="GT19" s="944" t="s">
        <v>189</v>
      </c>
      <c r="GU19" s="944" t="s">
        <v>189</v>
      </c>
      <c r="GV19" s="944" t="s">
        <v>189</v>
      </c>
      <c r="GW19" s="944" t="s">
        <v>189</v>
      </c>
      <c r="GX19" s="944" t="s">
        <v>189</v>
      </c>
      <c r="GY19" s="944" t="s">
        <v>189</v>
      </c>
      <c r="GZ19" s="944" t="s">
        <v>189</v>
      </c>
      <c r="HA19" s="944" t="s">
        <v>189</v>
      </c>
      <c r="HB19" s="944" t="s">
        <v>189</v>
      </c>
      <c r="HC19" s="944" t="s">
        <v>189</v>
      </c>
      <c r="HD19" s="944" t="s">
        <v>189</v>
      </c>
      <c r="HE19" s="944" t="s">
        <v>189</v>
      </c>
      <c r="HF19" s="944" t="s">
        <v>189</v>
      </c>
      <c r="HG19" s="944" t="s">
        <v>189</v>
      </c>
      <c r="HH19" s="944" t="s">
        <v>189</v>
      </c>
      <c r="HI19" s="944" t="s">
        <v>189</v>
      </c>
      <c r="HJ19" s="944" t="s">
        <v>189</v>
      </c>
      <c r="HK19" s="944" t="s">
        <v>189</v>
      </c>
      <c r="HL19" s="944" t="s">
        <v>189</v>
      </c>
      <c r="HM19" s="944" t="s">
        <v>189</v>
      </c>
      <c r="HN19" s="944" t="s">
        <v>189</v>
      </c>
      <c r="HO19" s="944" t="s">
        <v>189</v>
      </c>
      <c r="HP19" s="944" t="s">
        <v>189</v>
      </c>
      <c r="HQ19" s="944" t="s">
        <v>189</v>
      </c>
      <c r="HR19" s="944" t="s">
        <v>189</v>
      </c>
      <c r="HS19" s="944" t="s">
        <v>189</v>
      </c>
      <c r="HT19" s="944" t="s">
        <v>189</v>
      </c>
      <c r="HU19" s="944" t="s">
        <v>189</v>
      </c>
      <c r="HV19" s="944" t="s">
        <v>189</v>
      </c>
      <c r="HW19" s="944" t="s">
        <v>189</v>
      </c>
      <c r="HX19" s="944" t="s">
        <v>189</v>
      </c>
      <c r="HY19" s="944" t="s">
        <v>189</v>
      </c>
      <c r="HZ19" s="944" t="s">
        <v>189</v>
      </c>
      <c r="IA19" s="944" t="s">
        <v>189</v>
      </c>
      <c r="IB19" s="944" t="s">
        <v>189</v>
      </c>
      <c r="IC19" s="944" t="s">
        <v>189</v>
      </c>
      <c r="ID19" s="944" t="s">
        <v>189</v>
      </c>
      <c r="IE19" s="944" t="s">
        <v>189</v>
      </c>
      <c r="IF19" s="944" t="s">
        <v>189</v>
      </c>
      <c r="IG19" s="944" t="s">
        <v>189</v>
      </c>
      <c r="IH19" s="944" t="s">
        <v>189</v>
      </c>
      <c r="II19" s="944" t="s">
        <v>189</v>
      </c>
      <c r="IJ19" s="944" t="s">
        <v>189</v>
      </c>
      <c r="IK19" s="944" t="s">
        <v>189</v>
      </c>
      <c r="IL19" s="944" t="s">
        <v>189</v>
      </c>
      <c r="IM19" s="944" t="s">
        <v>189</v>
      </c>
      <c r="IN19" s="944" t="s">
        <v>189</v>
      </c>
      <c r="IO19" s="944" t="s">
        <v>189</v>
      </c>
      <c r="IP19" s="944" t="s">
        <v>189</v>
      </c>
      <c r="IQ19" s="944" t="s">
        <v>189</v>
      </c>
      <c r="IR19" s="944" t="s">
        <v>189</v>
      </c>
      <c r="IS19" s="944" t="s">
        <v>189</v>
      </c>
      <c r="IT19" s="944" t="s">
        <v>189</v>
      </c>
      <c r="IU19" s="944" t="s">
        <v>189</v>
      </c>
      <c r="IV19" s="944" t="s">
        <v>189</v>
      </c>
      <c r="IW19" s="944" t="s">
        <v>189</v>
      </c>
      <c r="IX19" s="944" t="s">
        <v>189</v>
      </c>
      <c r="IY19" s="944" t="s">
        <v>189</v>
      </c>
      <c r="IZ19" s="944" t="s">
        <v>189</v>
      </c>
      <c r="JA19" s="944" t="s">
        <v>189</v>
      </c>
      <c r="JB19" s="944" t="s">
        <v>189</v>
      </c>
      <c r="JC19" s="944" t="s">
        <v>189</v>
      </c>
      <c r="JD19" s="944" t="s">
        <v>189</v>
      </c>
      <c r="JE19" s="944" t="s">
        <v>189</v>
      </c>
      <c r="JF19" s="944" t="s">
        <v>189</v>
      </c>
      <c r="JG19" s="944" t="s">
        <v>189</v>
      </c>
      <c r="JH19" s="944" t="s">
        <v>189</v>
      </c>
      <c r="JI19" s="944" t="s">
        <v>189</v>
      </c>
      <c r="JJ19" s="944" t="s">
        <v>189</v>
      </c>
      <c r="JK19" s="944" t="s">
        <v>189</v>
      </c>
      <c r="JL19" s="944" t="s">
        <v>189</v>
      </c>
      <c r="JM19" s="944" t="s">
        <v>189</v>
      </c>
      <c r="JN19" s="944" t="s">
        <v>189</v>
      </c>
      <c r="JO19" s="944" t="s">
        <v>189</v>
      </c>
      <c r="JP19" s="944" t="s">
        <v>189</v>
      </c>
      <c r="JQ19" s="944" t="s">
        <v>189</v>
      </c>
      <c r="JR19" s="944" t="s">
        <v>189</v>
      </c>
      <c r="JS19" s="944" t="s">
        <v>189</v>
      </c>
      <c r="JT19" s="944" t="s">
        <v>189</v>
      </c>
      <c r="JU19" s="944" t="s">
        <v>189</v>
      </c>
      <c r="JV19" s="944" t="s">
        <v>189</v>
      </c>
      <c r="JW19" s="944" t="s">
        <v>189</v>
      </c>
      <c r="JX19" s="944" t="s">
        <v>189</v>
      </c>
      <c r="JY19" s="944" t="s">
        <v>189</v>
      </c>
      <c r="JZ19" s="944" t="s">
        <v>189</v>
      </c>
      <c r="KA19" s="944" t="s">
        <v>189</v>
      </c>
      <c r="KB19" s="944" t="s">
        <v>189</v>
      </c>
      <c r="KC19" s="944" t="s">
        <v>189</v>
      </c>
      <c r="KD19" s="944" t="s">
        <v>189</v>
      </c>
      <c r="KE19" s="944" t="s">
        <v>189</v>
      </c>
      <c r="KF19" s="944" t="s">
        <v>189</v>
      </c>
      <c r="KG19" s="944" t="s">
        <v>189</v>
      </c>
      <c r="KH19" s="944" t="s">
        <v>189</v>
      </c>
      <c r="KI19" s="944" t="s">
        <v>189</v>
      </c>
      <c r="KJ19" s="944" t="s">
        <v>189</v>
      </c>
      <c r="KK19" s="944" t="s">
        <v>189</v>
      </c>
      <c r="KL19" s="944" t="s">
        <v>189</v>
      </c>
      <c r="KM19" s="944" t="s">
        <v>189</v>
      </c>
      <c r="KN19" s="944" t="s">
        <v>189</v>
      </c>
      <c r="KO19" s="944" t="s">
        <v>189</v>
      </c>
      <c r="KP19" s="944" t="s">
        <v>189</v>
      </c>
      <c r="KQ19" s="944" t="s">
        <v>189</v>
      </c>
      <c r="KR19" s="944" t="s">
        <v>189</v>
      </c>
      <c r="KS19" s="944" t="s">
        <v>189</v>
      </c>
      <c r="KT19" s="944" t="s">
        <v>189</v>
      </c>
      <c r="KU19" s="944" t="s">
        <v>189</v>
      </c>
      <c r="KV19" s="944" t="s">
        <v>189</v>
      </c>
      <c r="KW19" s="944" t="s">
        <v>189</v>
      </c>
      <c r="KX19" s="944" t="s">
        <v>189</v>
      </c>
      <c r="KY19" s="944" t="s">
        <v>189</v>
      </c>
      <c r="KZ19" s="944" t="s">
        <v>189</v>
      </c>
      <c r="LA19" s="944" t="s">
        <v>189</v>
      </c>
      <c r="LB19" s="944" t="s">
        <v>189</v>
      </c>
      <c r="LC19" s="944" t="s">
        <v>189</v>
      </c>
      <c r="LD19" s="944" t="s">
        <v>189</v>
      </c>
      <c r="LE19" s="944" t="s">
        <v>189</v>
      </c>
      <c r="LF19" s="944" t="s">
        <v>189</v>
      </c>
      <c r="LG19" s="944" t="s">
        <v>189</v>
      </c>
      <c r="LH19" s="944" t="s">
        <v>189</v>
      </c>
      <c r="LI19" s="944" t="s">
        <v>189</v>
      </c>
      <c r="LJ19" s="944" t="s">
        <v>189</v>
      </c>
      <c r="LK19" s="944" t="s">
        <v>189</v>
      </c>
      <c r="LL19" s="944" t="s">
        <v>189</v>
      </c>
      <c r="LM19" s="944" t="s">
        <v>189</v>
      </c>
      <c r="LN19" s="944" t="s">
        <v>189</v>
      </c>
      <c r="LO19" s="944" t="s">
        <v>189</v>
      </c>
      <c r="LP19" s="944" t="s">
        <v>189</v>
      </c>
      <c r="LQ19" s="944" t="s">
        <v>189</v>
      </c>
      <c r="LR19" s="944" t="s">
        <v>189</v>
      </c>
      <c r="LS19" s="944" t="s">
        <v>189</v>
      </c>
      <c r="LT19" s="944" t="s">
        <v>189</v>
      </c>
      <c r="LU19" s="944" t="s">
        <v>189</v>
      </c>
      <c r="LV19" s="944" t="s">
        <v>189</v>
      </c>
      <c r="LW19" s="944" t="s">
        <v>189</v>
      </c>
      <c r="LX19" s="944" t="s">
        <v>189</v>
      </c>
      <c r="LY19" s="944" t="s">
        <v>189</v>
      </c>
      <c r="LZ19" s="944" t="s">
        <v>189</v>
      </c>
      <c r="MA19" s="944" t="s">
        <v>189</v>
      </c>
      <c r="MB19" s="944" t="s">
        <v>189</v>
      </c>
      <c r="MC19" s="944" t="s">
        <v>189</v>
      </c>
      <c r="MD19" s="944" t="s">
        <v>189</v>
      </c>
      <c r="ME19" s="944" t="s">
        <v>189</v>
      </c>
      <c r="MF19" s="944" t="s">
        <v>189</v>
      </c>
      <c r="MG19" s="944" t="s">
        <v>189</v>
      </c>
      <c r="MH19" s="944" t="s">
        <v>189</v>
      </c>
      <c r="MI19" s="944" t="s">
        <v>189</v>
      </c>
      <c r="MJ19" s="944" t="s">
        <v>189</v>
      </c>
      <c r="MK19" s="944" t="s">
        <v>189</v>
      </c>
      <c r="ML19" s="944" t="s">
        <v>189</v>
      </c>
      <c r="MM19" s="944" t="s">
        <v>189</v>
      </c>
      <c r="MN19" s="944" t="s">
        <v>189</v>
      </c>
      <c r="MO19" s="944" t="s">
        <v>189</v>
      </c>
      <c r="MP19" s="944" t="s">
        <v>189</v>
      </c>
      <c r="MQ19" s="944" t="s">
        <v>189</v>
      </c>
      <c r="MR19" s="944" t="s">
        <v>189</v>
      </c>
      <c r="MS19" s="944" t="s">
        <v>189</v>
      </c>
      <c r="MT19" s="944" t="s">
        <v>189</v>
      </c>
      <c r="MU19" s="944" t="s">
        <v>189</v>
      </c>
      <c r="MV19" s="944" t="s">
        <v>189</v>
      </c>
      <c r="MW19" s="944" t="s">
        <v>189</v>
      </c>
      <c r="MX19" s="944" t="s">
        <v>189</v>
      </c>
      <c r="MY19" s="944" t="s">
        <v>189</v>
      </c>
      <c r="MZ19" s="944" t="s">
        <v>189</v>
      </c>
      <c r="NA19" s="944" t="s">
        <v>189</v>
      </c>
      <c r="NB19" s="944" t="s">
        <v>189</v>
      </c>
      <c r="NC19" s="944" t="s">
        <v>189</v>
      </c>
      <c r="ND19" s="944" t="s">
        <v>189</v>
      </c>
      <c r="NE19" s="944" t="s">
        <v>189</v>
      </c>
      <c r="NF19" s="944" t="s">
        <v>189</v>
      </c>
      <c r="NG19" s="944" t="s">
        <v>189</v>
      </c>
      <c r="NH19" s="944" t="s">
        <v>189</v>
      </c>
      <c r="NI19" s="944" t="s">
        <v>189</v>
      </c>
      <c r="NJ19" s="944" t="s">
        <v>189</v>
      </c>
      <c r="NK19" s="944" t="s">
        <v>189</v>
      </c>
      <c r="NL19" s="944" t="s">
        <v>189</v>
      </c>
      <c r="NM19" s="944" t="s">
        <v>189</v>
      </c>
      <c r="NN19" s="944" t="s">
        <v>189</v>
      </c>
      <c r="NO19" s="944" t="s">
        <v>189</v>
      </c>
      <c r="NP19" s="944" t="s">
        <v>189</v>
      </c>
      <c r="NQ19" s="944" t="s">
        <v>189</v>
      </c>
      <c r="NR19" s="944" t="s">
        <v>189</v>
      </c>
      <c r="NS19" s="944" t="s">
        <v>189</v>
      </c>
      <c r="NT19" s="944" t="s">
        <v>189</v>
      </c>
      <c r="NU19" s="944" t="s">
        <v>189</v>
      </c>
      <c r="NV19" s="944" t="s">
        <v>189</v>
      </c>
      <c r="NW19" s="944" t="s">
        <v>189</v>
      </c>
    </row>
    <row r="20" spans="1:387" ht="15.75" x14ac:dyDescent="0.25">
      <c r="A20" s="1113" t="s">
        <v>189</v>
      </c>
      <c r="B20" s="945"/>
      <c r="C20" s="1113" t="s">
        <v>189</v>
      </c>
      <c r="D20" s="1113" t="s">
        <v>189</v>
      </c>
      <c r="E20" s="1113" t="s">
        <v>189</v>
      </c>
      <c r="F20" s="1113" t="s">
        <v>189</v>
      </c>
      <c r="G20" s="1113" t="s">
        <v>189</v>
      </c>
      <c r="H20" s="1113" t="s">
        <v>189</v>
      </c>
      <c r="I20" s="944" t="s">
        <v>189</v>
      </c>
      <c r="J20" s="944" t="s">
        <v>189</v>
      </c>
      <c r="K20" s="944" t="s">
        <v>189</v>
      </c>
      <c r="L20" s="944" t="s">
        <v>189</v>
      </c>
      <c r="M20" s="944" t="s">
        <v>189</v>
      </c>
      <c r="N20" s="944" t="s">
        <v>189</v>
      </c>
      <c r="O20" s="944" t="s">
        <v>189</v>
      </c>
      <c r="P20" s="943"/>
      <c r="Q20" s="943"/>
      <c r="R20" s="943"/>
      <c r="S20" s="943"/>
      <c r="T20" s="943"/>
      <c r="U20" s="943"/>
      <c r="V20" s="1114"/>
      <c r="W20" s="943"/>
      <c r="X20" s="943"/>
      <c r="Y20" s="943"/>
      <c r="Z20" s="943"/>
      <c r="AA20" s="943"/>
      <c r="AB20" s="943"/>
      <c r="AC20" s="943"/>
      <c r="AD20" s="943"/>
      <c r="AE20" s="2137"/>
      <c r="AF20" s="2137"/>
      <c r="AG20" s="943"/>
      <c r="AH20" s="943"/>
      <c r="AI20" s="943"/>
      <c r="AJ20" s="943"/>
      <c r="AK20" s="943"/>
      <c r="AL20" s="943"/>
      <c r="AM20" s="943"/>
      <c r="AN20" s="943"/>
      <c r="AO20" s="943"/>
      <c r="AP20" s="943"/>
      <c r="AQ20" s="943"/>
      <c r="AR20" s="943"/>
      <c r="AS20" s="943"/>
      <c r="AT20" s="943"/>
      <c r="AU20" s="943"/>
      <c r="AV20" s="943"/>
      <c r="AW20" s="943"/>
      <c r="AX20" s="943"/>
      <c r="AY20" s="943"/>
      <c r="AZ20" s="943"/>
      <c r="BA20" s="943"/>
      <c r="BB20" s="943"/>
      <c r="BC20" s="943"/>
      <c r="BD20" s="943"/>
      <c r="BE20" s="943"/>
      <c r="BF20" s="943"/>
      <c r="BG20" s="943"/>
      <c r="BH20" s="943"/>
      <c r="BI20" s="943"/>
      <c r="BJ20" s="943"/>
      <c r="BK20" s="943"/>
      <c r="BL20" s="943"/>
      <c r="BM20" s="943"/>
      <c r="BN20" s="943"/>
      <c r="BO20" s="943"/>
      <c r="BP20" s="943"/>
      <c r="BQ20" s="943"/>
      <c r="BR20" s="943"/>
      <c r="BS20" s="943"/>
      <c r="BT20" s="943"/>
      <c r="BU20" s="943"/>
      <c r="BV20" s="943"/>
      <c r="BW20" s="943"/>
      <c r="BX20" s="943"/>
      <c r="BY20" s="943"/>
      <c r="BZ20" s="943"/>
      <c r="CA20" s="943"/>
      <c r="CB20" s="943"/>
      <c r="CC20" s="943"/>
      <c r="CD20" s="943"/>
      <c r="CE20" s="943"/>
      <c r="CF20" s="943"/>
      <c r="CG20" s="943"/>
      <c r="CH20" s="943"/>
      <c r="CI20" s="943"/>
      <c r="CJ20" s="943"/>
      <c r="CK20" s="943"/>
      <c r="CL20" s="943"/>
      <c r="CM20" s="943"/>
      <c r="CN20" s="943"/>
      <c r="CO20" s="943"/>
      <c r="CP20" s="944" t="s">
        <v>189</v>
      </c>
      <c r="CQ20" s="944" t="s">
        <v>189</v>
      </c>
      <c r="CR20" s="944" t="s">
        <v>189</v>
      </c>
      <c r="CS20" s="944" t="s">
        <v>189</v>
      </c>
      <c r="CT20" s="944" t="s">
        <v>189</v>
      </c>
      <c r="CU20" s="944" t="s">
        <v>189</v>
      </c>
      <c r="CV20" s="944" t="s">
        <v>189</v>
      </c>
      <c r="CW20" s="944" t="s">
        <v>189</v>
      </c>
      <c r="CX20" s="944" t="s">
        <v>189</v>
      </c>
      <c r="CY20" s="944" t="s">
        <v>189</v>
      </c>
      <c r="CZ20" s="944" t="s">
        <v>189</v>
      </c>
      <c r="DA20" s="944" t="s">
        <v>189</v>
      </c>
      <c r="DB20" s="944" t="s">
        <v>189</v>
      </c>
      <c r="DC20" s="944" t="s">
        <v>189</v>
      </c>
      <c r="DD20" s="944" t="s">
        <v>189</v>
      </c>
      <c r="DE20" s="944" t="s">
        <v>189</v>
      </c>
      <c r="DF20" s="944" t="s">
        <v>189</v>
      </c>
      <c r="DG20" s="944" t="s">
        <v>189</v>
      </c>
      <c r="DH20" s="944" t="s">
        <v>189</v>
      </c>
      <c r="DI20" s="944" t="s">
        <v>189</v>
      </c>
      <c r="DJ20" s="944" t="s">
        <v>189</v>
      </c>
      <c r="DK20" s="944" t="s">
        <v>189</v>
      </c>
      <c r="DL20" s="944" t="s">
        <v>189</v>
      </c>
      <c r="DM20" s="944" t="s">
        <v>189</v>
      </c>
      <c r="DN20" s="944" t="s">
        <v>189</v>
      </c>
      <c r="DO20" s="944" t="s">
        <v>189</v>
      </c>
      <c r="DP20" s="944" t="s">
        <v>189</v>
      </c>
      <c r="DQ20" s="944" t="s">
        <v>189</v>
      </c>
      <c r="DR20" s="944" t="s">
        <v>189</v>
      </c>
      <c r="DS20" s="944" t="s">
        <v>189</v>
      </c>
      <c r="DT20" s="944" t="s">
        <v>189</v>
      </c>
      <c r="DU20" s="944" t="s">
        <v>189</v>
      </c>
      <c r="DV20" s="944" t="s">
        <v>189</v>
      </c>
      <c r="DW20" s="944" t="s">
        <v>189</v>
      </c>
      <c r="DX20" s="944" t="s">
        <v>189</v>
      </c>
      <c r="DY20" s="944" t="s">
        <v>189</v>
      </c>
      <c r="DZ20" s="944" t="s">
        <v>189</v>
      </c>
      <c r="EA20" s="944" t="s">
        <v>189</v>
      </c>
      <c r="EB20" s="944" t="s">
        <v>189</v>
      </c>
      <c r="EC20" s="944" t="s">
        <v>189</v>
      </c>
      <c r="ED20" s="944" t="s">
        <v>189</v>
      </c>
      <c r="EE20" s="944" t="s">
        <v>189</v>
      </c>
      <c r="EF20" s="944" t="s">
        <v>189</v>
      </c>
      <c r="EG20" s="944" t="s">
        <v>189</v>
      </c>
      <c r="EH20" s="944" t="s">
        <v>189</v>
      </c>
      <c r="EI20" s="944" t="s">
        <v>189</v>
      </c>
      <c r="EJ20" s="944" t="s">
        <v>189</v>
      </c>
      <c r="EK20" s="944" t="s">
        <v>189</v>
      </c>
      <c r="EL20" s="944" t="s">
        <v>189</v>
      </c>
      <c r="EM20" s="944" t="s">
        <v>189</v>
      </c>
      <c r="EN20" s="944" t="s">
        <v>189</v>
      </c>
      <c r="EO20" s="944" t="s">
        <v>189</v>
      </c>
      <c r="EP20" s="944" t="s">
        <v>189</v>
      </c>
      <c r="EQ20" s="944" t="s">
        <v>189</v>
      </c>
      <c r="ER20" s="944" t="s">
        <v>189</v>
      </c>
      <c r="ES20" s="944" t="s">
        <v>189</v>
      </c>
      <c r="ET20" s="944" t="s">
        <v>189</v>
      </c>
      <c r="EU20" s="944" t="s">
        <v>189</v>
      </c>
      <c r="EV20" s="944" t="s">
        <v>189</v>
      </c>
      <c r="EW20" s="944" t="s">
        <v>189</v>
      </c>
      <c r="EX20" s="944" t="s">
        <v>189</v>
      </c>
      <c r="EY20" s="944" t="s">
        <v>189</v>
      </c>
      <c r="EZ20" s="944" t="s">
        <v>189</v>
      </c>
      <c r="FA20" s="944" t="s">
        <v>189</v>
      </c>
      <c r="FB20" s="944" t="s">
        <v>189</v>
      </c>
      <c r="FC20" s="944" t="s">
        <v>189</v>
      </c>
      <c r="FD20" s="944" t="s">
        <v>189</v>
      </c>
      <c r="FE20" s="944" t="s">
        <v>189</v>
      </c>
      <c r="FF20" s="944" t="s">
        <v>189</v>
      </c>
      <c r="FG20" s="944" t="s">
        <v>189</v>
      </c>
      <c r="FH20" s="944" t="s">
        <v>189</v>
      </c>
      <c r="FI20" s="944" t="s">
        <v>189</v>
      </c>
      <c r="FJ20" s="944" t="s">
        <v>189</v>
      </c>
      <c r="FK20" s="944" t="s">
        <v>189</v>
      </c>
      <c r="FL20" s="944" t="s">
        <v>189</v>
      </c>
      <c r="FM20" s="944" t="s">
        <v>189</v>
      </c>
      <c r="FN20" s="944" t="s">
        <v>189</v>
      </c>
      <c r="FO20" s="944" t="s">
        <v>189</v>
      </c>
      <c r="FP20" s="944" t="s">
        <v>189</v>
      </c>
      <c r="FQ20" s="944" t="s">
        <v>189</v>
      </c>
      <c r="FR20" s="944" t="s">
        <v>189</v>
      </c>
      <c r="FS20" s="944" t="s">
        <v>189</v>
      </c>
      <c r="FT20" s="944" t="s">
        <v>189</v>
      </c>
      <c r="FU20" s="944" t="s">
        <v>189</v>
      </c>
      <c r="FV20" s="944" t="s">
        <v>189</v>
      </c>
      <c r="FW20" s="944" t="s">
        <v>189</v>
      </c>
      <c r="FX20" s="944" t="s">
        <v>189</v>
      </c>
      <c r="FY20" s="944" t="s">
        <v>189</v>
      </c>
      <c r="FZ20" s="944" t="s">
        <v>189</v>
      </c>
      <c r="GA20" s="944" t="s">
        <v>189</v>
      </c>
      <c r="GB20" s="944" t="s">
        <v>189</v>
      </c>
      <c r="GC20" s="944" t="s">
        <v>189</v>
      </c>
      <c r="GD20" s="944" t="s">
        <v>189</v>
      </c>
      <c r="GE20" s="944" t="s">
        <v>189</v>
      </c>
      <c r="GF20" s="944" t="s">
        <v>189</v>
      </c>
      <c r="GG20" s="944" t="s">
        <v>189</v>
      </c>
      <c r="GH20" s="944" t="s">
        <v>189</v>
      </c>
      <c r="GI20" s="944" t="s">
        <v>189</v>
      </c>
      <c r="GJ20" s="944" t="s">
        <v>189</v>
      </c>
      <c r="GK20" s="944" t="s">
        <v>189</v>
      </c>
      <c r="GL20" s="944" t="s">
        <v>189</v>
      </c>
      <c r="GM20" s="944" t="s">
        <v>189</v>
      </c>
      <c r="GN20" s="944" t="s">
        <v>189</v>
      </c>
      <c r="GO20" s="944" t="s">
        <v>189</v>
      </c>
      <c r="GP20" s="944" t="s">
        <v>189</v>
      </c>
      <c r="GQ20" s="944" t="s">
        <v>189</v>
      </c>
      <c r="GR20" s="944" t="s">
        <v>189</v>
      </c>
      <c r="GS20" s="944" t="s">
        <v>189</v>
      </c>
      <c r="GT20" s="944" t="s">
        <v>189</v>
      </c>
      <c r="GU20" s="944" t="s">
        <v>189</v>
      </c>
      <c r="GV20" s="944" t="s">
        <v>189</v>
      </c>
      <c r="GW20" s="944" t="s">
        <v>189</v>
      </c>
      <c r="GX20" s="944" t="s">
        <v>189</v>
      </c>
      <c r="GY20" s="944" t="s">
        <v>189</v>
      </c>
      <c r="GZ20" s="944" t="s">
        <v>189</v>
      </c>
      <c r="HA20" s="944" t="s">
        <v>189</v>
      </c>
      <c r="HB20" s="944" t="s">
        <v>189</v>
      </c>
      <c r="HC20" s="944" t="s">
        <v>189</v>
      </c>
      <c r="HD20" s="944" t="s">
        <v>189</v>
      </c>
      <c r="HE20" s="944" t="s">
        <v>189</v>
      </c>
      <c r="HF20" s="944" t="s">
        <v>189</v>
      </c>
      <c r="HG20" s="944" t="s">
        <v>189</v>
      </c>
      <c r="HH20" s="944" t="s">
        <v>189</v>
      </c>
      <c r="HI20" s="944" t="s">
        <v>189</v>
      </c>
      <c r="HJ20" s="944" t="s">
        <v>189</v>
      </c>
      <c r="HK20" s="944" t="s">
        <v>189</v>
      </c>
      <c r="HL20" s="944" t="s">
        <v>189</v>
      </c>
      <c r="HM20" s="944" t="s">
        <v>189</v>
      </c>
      <c r="HN20" s="944" t="s">
        <v>189</v>
      </c>
      <c r="HO20" s="944" t="s">
        <v>189</v>
      </c>
      <c r="HP20" s="944" t="s">
        <v>189</v>
      </c>
      <c r="HQ20" s="944" t="s">
        <v>189</v>
      </c>
      <c r="HR20" s="944" t="s">
        <v>189</v>
      </c>
      <c r="HS20" s="944" t="s">
        <v>189</v>
      </c>
      <c r="HT20" s="944" t="s">
        <v>189</v>
      </c>
      <c r="HU20" s="944" t="s">
        <v>189</v>
      </c>
      <c r="HV20" s="944" t="s">
        <v>189</v>
      </c>
      <c r="HW20" s="944" t="s">
        <v>189</v>
      </c>
      <c r="HX20" s="944" t="s">
        <v>189</v>
      </c>
      <c r="HY20" s="944" t="s">
        <v>189</v>
      </c>
      <c r="HZ20" s="944" t="s">
        <v>189</v>
      </c>
      <c r="IA20" s="944" t="s">
        <v>189</v>
      </c>
      <c r="IB20" s="944" t="s">
        <v>189</v>
      </c>
      <c r="IC20" s="944" t="s">
        <v>189</v>
      </c>
      <c r="ID20" s="944" t="s">
        <v>189</v>
      </c>
      <c r="IE20" s="944" t="s">
        <v>189</v>
      </c>
      <c r="IF20" s="944" t="s">
        <v>189</v>
      </c>
      <c r="IG20" s="944" t="s">
        <v>189</v>
      </c>
      <c r="IH20" s="944" t="s">
        <v>189</v>
      </c>
      <c r="II20" s="944" t="s">
        <v>189</v>
      </c>
      <c r="IJ20" s="944" t="s">
        <v>189</v>
      </c>
      <c r="IK20" s="944" t="s">
        <v>189</v>
      </c>
      <c r="IL20" s="944" t="s">
        <v>189</v>
      </c>
      <c r="IM20" s="944" t="s">
        <v>189</v>
      </c>
      <c r="IN20" s="944" t="s">
        <v>189</v>
      </c>
      <c r="IO20" s="944" t="s">
        <v>189</v>
      </c>
      <c r="IP20" s="944" t="s">
        <v>189</v>
      </c>
      <c r="IQ20" s="944" t="s">
        <v>189</v>
      </c>
      <c r="IR20" s="944" t="s">
        <v>189</v>
      </c>
      <c r="IS20" s="944" t="s">
        <v>189</v>
      </c>
      <c r="IT20" s="944" t="s">
        <v>189</v>
      </c>
      <c r="IU20" s="944" t="s">
        <v>189</v>
      </c>
      <c r="IV20" s="944" t="s">
        <v>189</v>
      </c>
      <c r="IW20" s="944" t="s">
        <v>189</v>
      </c>
      <c r="IX20" s="944" t="s">
        <v>189</v>
      </c>
      <c r="IY20" s="944" t="s">
        <v>189</v>
      </c>
      <c r="IZ20" s="944" t="s">
        <v>189</v>
      </c>
      <c r="JA20" s="944" t="s">
        <v>189</v>
      </c>
      <c r="JB20" s="944" t="s">
        <v>189</v>
      </c>
      <c r="JC20" s="944" t="s">
        <v>189</v>
      </c>
      <c r="JD20" s="944" t="s">
        <v>189</v>
      </c>
      <c r="JE20" s="944" t="s">
        <v>189</v>
      </c>
      <c r="JF20" s="944" t="s">
        <v>189</v>
      </c>
      <c r="JG20" s="944" t="s">
        <v>189</v>
      </c>
      <c r="JH20" s="944" t="s">
        <v>189</v>
      </c>
      <c r="JI20" s="944" t="s">
        <v>189</v>
      </c>
      <c r="JJ20" s="944" t="s">
        <v>189</v>
      </c>
      <c r="JK20" s="944" t="s">
        <v>189</v>
      </c>
      <c r="JL20" s="944" t="s">
        <v>189</v>
      </c>
      <c r="JM20" s="944" t="s">
        <v>189</v>
      </c>
      <c r="JN20" s="944" t="s">
        <v>189</v>
      </c>
      <c r="JO20" s="944" t="s">
        <v>189</v>
      </c>
      <c r="JP20" s="944" t="s">
        <v>189</v>
      </c>
      <c r="JQ20" s="944" t="s">
        <v>189</v>
      </c>
      <c r="JR20" s="944" t="s">
        <v>189</v>
      </c>
      <c r="JS20" s="944" t="s">
        <v>189</v>
      </c>
      <c r="JT20" s="944" t="s">
        <v>189</v>
      </c>
      <c r="JU20" s="944" t="s">
        <v>189</v>
      </c>
      <c r="JV20" s="944" t="s">
        <v>189</v>
      </c>
      <c r="JW20" s="944" t="s">
        <v>189</v>
      </c>
      <c r="JX20" s="944" t="s">
        <v>189</v>
      </c>
      <c r="JY20" s="944" t="s">
        <v>189</v>
      </c>
      <c r="JZ20" s="944" t="s">
        <v>189</v>
      </c>
      <c r="KA20" s="944" t="s">
        <v>189</v>
      </c>
      <c r="KB20" s="944" t="s">
        <v>189</v>
      </c>
      <c r="KC20" s="944" t="s">
        <v>189</v>
      </c>
      <c r="KD20" s="944" t="s">
        <v>189</v>
      </c>
      <c r="KE20" s="944" t="s">
        <v>189</v>
      </c>
      <c r="KF20" s="944" t="s">
        <v>189</v>
      </c>
      <c r="KG20" s="944" t="s">
        <v>189</v>
      </c>
      <c r="KH20" s="944" t="s">
        <v>189</v>
      </c>
      <c r="KI20" s="944" t="s">
        <v>189</v>
      </c>
      <c r="KJ20" s="944" t="s">
        <v>189</v>
      </c>
      <c r="KK20" s="944" t="s">
        <v>189</v>
      </c>
      <c r="KL20" s="944" t="s">
        <v>189</v>
      </c>
      <c r="KM20" s="944" t="s">
        <v>189</v>
      </c>
      <c r="KN20" s="944" t="s">
        <v>189</v>
      </c>
      <c r="KO20" s="944" t="s">
        <v>189</v>
      </c>
      <c r="KP20" s="944" t="s">
        <v>189</v>
      </c>
      <c r="KQ20" s="944" t="s">
        <v>189</v>
      </c>
      <c r="KR20" s="944" t="s">
        <v>189</v>
      </c>
      <c r="KS20" s="944" t="s">
        <v>189</v>
      </c>
      <c r="KT20" s="944" t="s">
        <v>189</v>
      </c>
      <c r="KU20" s="944" t="s">
        <v>189</v>
      </c>
      <c r="KV20" s="944" t="s">
        <v>189</v>
      </c>
      <c r="KW20" s="944" t="s">
        <v>189</v>
      </c>
      <c r="KX20" s="944" t="s">
        <v>189</v>
      </c>
      <c r="KY20" s="944" t="s">
        <v>189</v>
      </c>
      <c r="KZ20" s="944" t="s">
        <v>189</v>
      </c>
      <c r="LA20" s="944" t="s">
        <v>189</v>
      </c>
      <c r="LB20" s="944" t="s">
        <v>189</v>
      </c>
      <c r="LC20" s="944" t="s">
        <v>189</v>
      </c>
      <c r="LD20" s="944" t="s">
        <v>189</v>
      </c>
      <c r="LE20" s="944" t="s">
        <v>189</v>
      </c>
      <c r="LF20" s="944" t="s">
        <v>189</v>
      </c>
      <c r="LG20" s="944" t="s">
        <v>189</v>
      </c>
      <c r="LH20" s="944" t="s">
        <v>189</v>
      </c>
      <c r="LI20" s="944" t="s">
        <v>189</v>
      </c>
      <c r="LJ20" s="944" t="s">
        <v>189</v>
      </c>
      <c r="LK20" s="944" t="s">
        <v>189</v>
      </c>
      <c r="LL20" s="944" t="s">
        <v>189</v>
      </c>
      <c r="LM20" s="944" t="s">
        <v>189</v>
      </c>
      <c r="LN20" s="944" t="s">
        <v>189</v>
      </c>
      <c r="LO20" s="944" t="s">
        <v>189</v>
      </c>
      <c r="LP20" s="944" t="s">
        <v>189</v>
      </c>
      <c r="LQ20" s="944" t="s">
        <v>189</v>
      </c>
      <c r="LR20" s="944" t="s">
        <v>189</v>
      </c>
      <c r="LS20" s="944" t="s">
        <v>189</v>
      </c>
      <c r="LT20" s="944" t="s">
        <v>189</v>
      </c>
      <c r="LU20" s="944" t="s">
        <v>189</v>
      </c>
      <c r="LV20" s="944" t="s">
        <v>189</v>
      </c>
      <c r="LW20" s="944" t="s">
        <v>189</v>
      </c>
      <c r="LX20" s="944" t="s">
        <v>189</v>
      </c>
      <c r="LY20" s="944" t="s">
        <v>189</v>
      </c>
      <c r="LZ20" s="944" t="s">
        <v>189</v>
      </c>
      <c r="MA20" s="944" t="s">
        <v>189</v>
      </c>
      <c r="MB20" s="944" t="s">
        <v>189</v>
      </c>
      <c r="MC20" s="944" t="s">
        <v>189</v>
      </c>
      <c r="MD20" s="944" t="s">
        <v>189</v>
      </c>
      <c r="ME20" s="944" t="s">
        <v>189</v>
      </c>
      <c r="MF20" s="944" t="s">
        <v>189</v>
      </c>
      <c r="MG20" s="944" t="s">
        <v>189</v>
      </c>
      <c r="MH20" s="944" t="s">
        <v>189</v>
      </c>
      <c r="MI20" s="944" t="s">
        <v>189</v>
      </c>
      <c r="MJ20" s="944" t="s">
        <v>189</v>
      </c>
      <c r="MK20" s="944" t="s">
        <v>189</v>
      </c>
      <c r="ML20" s="944" t="s">
        <v>189</v>
      </c>
      <c r="MM20" s="944" t="s">
        <v>189</v>
      </c>
      <c r="MN20" s="944" t="s">
        <v>189</v>
      </c>
      <c r="MO20" s="944" t="s">
        <v>189</v>
      </c>
      <c r="MP20" s="944" t="s">
        <v>189</v>
      </c>
      <c r="MQ20" s="944" t="s">
        <v>189</v>
      </c>
      <c r="MR20" s="944" t="s">
        <v>189</v>
      </c>
      <c r="MS20" s="944" t="s">
        <v>189</v>
      </c>
      <c r="MT20" s="944" t="s">
        <v>189</v>
      </c>
      <c r="MU20" s="944" t="s">
        <v>189</v>
      </c>
      <c r="MV20" s="944" t="s">
        <v>189</v>
      </c>
      <c r="MW20" s="944" t="s">
        <v>189</v>
      </c>
      <c r="MX20" s="944" t="s">
        <v>189</v>
      </c>
      <c r="MY20" s="944" t="s">
        <v>189</v>
      </c>
      <c r="MZ20" s="944" t="s">
        <v>189</v>
      </c>
      <c r="NA20" s="944" t="s">
        <v>189</v>
      </c>
      <c r="NB20" s="944" t="s">
        <v>189</v>
      </c>
      <c r="NC20" s="944" t="s">
        <v>189</v>
      </c>
      <c r="ND20" s="944" t="s">
        <v>189</v>
      </c>
      <c r="NE20" s="944" t="s">
        <v>189</v>
      </c>
      <c r="NF20" s="944" t="s">
        <v>189</v>
      </c>
      <c r="NG20" s="944" t="s">
        <v>189</v>
      </c>
      <c r="NH20" s="944" t="s">
        <v>189</v>
      </c>
      <c r="NI20" s="944" t="s">
        <v>189</v>
      </c>
      <c r="NJ20" s="944" t="s">
        <v>189</v>
      </c>
      <c r="NK20" s="944" t="s">
        <v>189</v>
      </c>
      <c r="NL20" s="944" t="s">
        <v>189</v>
      </c>
      <c r="NM20" s="944" t="s">
        <v>189</v>
      </c>
      <c r="NN20" s="944" t="s">
        <v>189</v>
      </c>
      <c r="NO20" s="944" t="s">
        <v>189</v>
      </c>
      <c r="NP20" s="944" t="s">
        <v>189</v>
      </c>
      <c r="NQ20" s="944" t="s">
        <v>189</v>
      </c>
      <c r="NR20" s="944" t="s">
        <v>189</v>
      </c>
      <c r="NS20" s="944" t="s">
        <v>189</v>
      </c>
      <c r="NT20" s="944" t="s">
        <v>189</v>
      </c>
      <c r="NU20" s="944" t="s">
        <v>189</v>
      </c>
      <c r="NV20" s="944" t="s">
        <v>189</v>
      </c>
      <c r="NW20" s="944" t="s">
        <v>189</v>
      </c>
    </row>
    <row r="21" spans="1:387" ht="15.75" x14ac:dyDescent="0.25">
      <c r="A21" s="1113" t="s">
        <v>189</v>
      </c>
      <c r="B21" s="945"/>
      <c r="C21" s="1113" t="s">
        <v>189</v>
      </c>
      <c r="D21" s="1113" t="s">
        <v>189</v>
      </c>
      <c r="E21" s="1113" t="s">
        <v>189</v>
      </c>
      <c r="F21" s="1113" t="s">
        <v>189</v>
      </c>
      <c r="G21" s="1113" t="s">
        <v>189</v>
      </c>
      <c r="H21" s="1113" t="s">
        <v>189</v>
      </c>
      <c r="I21" s="944" t="s">
        <v>189</v>
      </c>
      <c r="J21" s="944" t="s">
        <v>189</v>
      </c>
      <c r="K21" s="944" t="s">
        <v>189</v>
      </c>
      <c r="L21" s="944" t="s">
        <v>189</v>
      </c>
      <c r="M21" s="944" t="s">
        <v>189</v>
      </c>
      <c r="N21" s="944" t="s">
        <v>189</v>
      </c>
      <c r="O21" s="944" t="s">
        <v>189</v>
      </c>
      <c r="P21" s="943"/>
      <c r="Q21" s="943"/>
      <c r="R21" s="943"/>
      <c r="S21" s="943"/>
      <c r="T21" s="943"/>
      <c r="U21" s="943"/>
      <c r="V21" s="1114"/>
      <c r="W21" s="943"/>
      <c r="X21" s="943"/>
      <c r="Y21" s="943"/>
      <c r="Z21" s="943"/>
      <c r="AA21" s="943"/>
      <c r="AB21" s="943"/>
      <c r="AC21" s="943"/>
      <c r="AD21" s="943"/>
      <c r="AE21" s="2137"/>
      <c r="AF21" s="2137"/>
      <c r="AG21" s="943"/>
      <c r="AH21" s="943"/>
      <c r="AI21" s="943"/>
      <c r="AJ21" s="943"/>
      <c r="AK21" s="943"/>
      <c r="AL21" s="943"/>
      <c r="AM21" s="943"/>
      <c r="AN21" s="943"/>
      <c r="AO21" s="943"/>
      <c r="AP21" s="943"/>
      <c r="AQ21" s="943"/>
      <c r="AR21" s="943"/>
      <c r="AS21" s="943"/>
      <c r="AT21" s="943"/>
      <c r="AU21" s="943"/>
      <c r="AV21" s="943"/>
      <c r="AW21" s="943"/>
      <c r="AX21" s="943"/>
      <c r="AY21" s="943"/>
      <c r="AZ21" s="943"/>
      <c r="BA21" s="943"/>
      <c r="BB21" s="943"/>
      <c r="BC21" s="943"/>
      <c r="BD21" s="943"/>
      <c r="BE21" s="943"/>
      <c r="BF21" s="943"/>
      <c r="BG21" s="943"/>
      <c r="BH21" s="943"/>
      <c r="BI21" s="943"/>
      <c r="BJ21" s="943"/>
      <c r="BK21" s="943"/>
      <c r="BL21" s="943"/>
      <c r="BM21" s="943"/>
      <c r="BN21" s="943"/>
      <c r="BO21" s="943"/>
      <c r="BP21" s="943"/>
      <c r="BQ21" s="943"/>
      <c r="BR21" s="943"/>
      <c r="BS21" s="943"/>
      <c r="BT21" s="943"/>
      <c r="BU21" s="943"/>
      <c r="BV21" s="943"/>
      <c r="BW21" s="943"/>
      <c r="BX21" s="943"/>
      <c r="BY21" s="943"/>
      <c r="BZ21" s="943"/>
      <c r="CA21" s="943"/>
      <c r="CB21" s="943"/>
      <c r="CC21" s="943"/>
      <c r="CD21" s="943"/>
      <c r="CE21" s="943"/>
      <c r="CF21" s="943"/>
      <c r="CG21" s="943"/>
      <c r="CH21" s="943"/>
      <c r="CI21" s="943"/>
      <c r="CJ21" s="943"/>
      <c r="CK21" s="943"/>
      <c r="CL21" s="943"/>
      <c r="CM21" s="943"/>
      <c r="CN21" s="943"/>
      <c r="CO21" s="943"/>
      <c r="CP21" s="944" t="s">
        <v>189</v>
      </c>
      <c r="CQ21" s="944" t="s">
        <v>189</v>
      </c>
      <c r="CR21" s="944" t="s">
        <v>189</v>
      </c>
      <c r="CS21" s="944" t="s">
        <v>189</v>
      </c>
      <c r="CT21" s="944" t="s">
        <v>189</v>
      </c>
      <c r="CU21" s="944" t="s">
        <v>189</v>
      </c>
      <c r="CV21" s="944" t="s">
        <v>189</v>
      </c>
      <c r="CW21" s="944" t="s">
        <v>189</v>
      </c>
      <c r="CX21" s="944" t="s">
        <v>189</v>
      </c>
      <c r="CY21" s="944" t="s">
        <v>189</v>
      </c>
      <c r="CZ21" s="944" t="s">
        <v>189</v>
      </c>
      <c r="DA21" s="944" t="s">
        <v>189</v>
      </c>
      <c r="DB21" s="944" t="s">
        <v>189</v>
      </c>
      <c r="DC21" s="944" t="s">
        <v>189</v>
      </c>
      <c r="DD21" s="944" t="s">
        <v>189</v>
      </c>
      <c r="DE21" s="944" t="s">
        <v>189</v>
      </c>
      <c r="DF21" s="944" t="s">
        <v>189</v>
      </c>
      <c r="DG21" s="944" t="s">
        <v>189</v>
      </c>
      <c r="DH21" s="944" t="s">
        <v>189</v>
      </c>
      <c r="DI21" s="944" t="s">
        <v>189</v>
      </c>
      <c r="DJ21" s="944" t="s">
        <v>189</v>
      </c>
      <c r="DK21" s="944" t="s">
        <v>189</v>
      </c>
      <c r="DL21" s="944" t="s">
        <v>189</v>
      </c>
      <c r="DM21" s="944" t="s">
        <v>189</v>
      </c>
      <c r="DN21" s="944" t="s">
        <v>189</v>
      </c>
      <c r="DO21" s="944" t="s">
        <v>189</v>
      </c>
      <c r="DP21" s="944" t="s">
        <v>189</v>
      </c>
      <c r="DQ21" s="944" t="s">
        <v>189</v>
      </c>
      <c r="DR21" s="944" t="s">
        <v>189</v>
      </c>
      <c r="DS21" s="944" t="s">
        <v>189</v>
      </c>
      <c r="DT21" s="944" t="s">
        <v>189</v>
      </c>
      <c r="DU21" s="944" t="s">
        <v>189</v>
      </c>
      <c r="DV21" s="944" t="s">
        <v>189</v>
      </c>
      <c r="DW21" s="944" t="s">
        <v>189</v>
      </c>
      <c r="DX21" s="944" t="s">
        <v>189</v>
      </c>
      <c r="DY21" s="944" t="s">
        <v>189</v>
      </c>
      <c r="DZ21" s="944" t="s">
        <v>189</v>
      </c>
      <c r="EA21" s="944" t="s">
        <v>189</v>
      </c>
      <c r="EB21" s="944" t="s">
        <v>189</v>
      </c>
      <c r="EC21" s="944" t="s">
        <v>189</v>
      </c>
      <c r="ED21" s="944" t="s">
        <v>189</v>
      </c>
      <c r="EE21" s="944" t="s">
        <v>189</v>
      </c>
      <c r="EF21" s="944" t="s">
        <v>189</v>
      </c>
      <c r="EG21" s="944" t="s">
        <v>189</v>
      </c>
      <c r="EH21" s="944" t="s">
        <v>189</v>
      </c>
      <c r="EI21" s="944" t="s">
        <v>189</v>
      </c>
      <c r="EJ21" s="944" t="s">
        <v>189</v>
      </c>
      <c r="EK21" s="944" t="s">
        <v>189</v>
      </c>
      <c r="EL21" s="944" t="s">
        <v>189</v>
      </c>
      <c r="EM21" s="944" t="s">
        <v>189</v>
      </c>
      <c r="EN21" s="944" t="s">
        <v>189</v>
      </c>
      <c r="EO21" s="944" t="s">
        <v>189</v>
      </c>
      <c r="EP21" s="944" t="s">
        <v>189</v>
      </c>
      <c r="EQ21" s="944" t="s">
        <v>189</v>
      </c>
      <c r="ER21" s="944" t="s">
        <v>189</v>
      </c>
      <c r="ES21" s="944" t="s">
        <v>189</v>
      </c>
      <c r="ET21" s="944" t="s">
        <v>189</v>
      </c>
      <c r="EU21" s="944" t="s">
        <v>189</v>
      </c>
      <c r="EV21" s="944" t="s">
        <v>189</v>
      </c>
      <c r="EW21" s="944" t="s">
        <v>189</v>
      </c>
      <c r="EX21" s="944" t="s">
        <v>189</v>
      </c>
      <c r="EY21" s="944" t="s">
        <v>189</v>
      </c>
      <c r="EZ21" s="944" t="s">
        <v>189</v>
      </c>
      <c r="FA21" s="944" t="s">
        <v>189</v>
      </c>
      <c r="FB21" s="944" t="s">
        <v>189</v>
      </c>
      <c r="FC21" s="944" t="s">
        <v>189</v>
      </c>
      <c r="FD21" s="944" t="s">
        <v>189</v>
      </c>
      <c r="FE21" s="944" t="s">
        <v>189</v>
      </c>
      <c r="FF21" s="944" t="s">
        <v>189</v>
      </c>
      <c r="FG21" s="944" t="s">
        <v>189</v>
      </c>
      <c r="FH21" s="944" t="s">
        <v>189</v>
      </c>
      <c r="FI21" s="944" t="s">
        <v>189</v>
      </c>
      <c r="FJ21" s="944" t="s">
        <v>189</v>
      </c>
      <c r="FK21" s="944" t="s">
        <v>189</v>
      </c>
      <c r="FL21" s="944" t="s">
        <v>189</v>
      </c>
      <c r="FM21" s="944" t="s">
        <v>189</v>
      </c>
      <c r="FN21" s="944" t="s">
        <v>189</v>
      </c>
      <c r="FO21" s="944" t="s">
        <v>189</v>
      </c>
      <c r="FP21" s="944" t="s">
        <v>189</v>
      </c>
      <c r="FQ21" s="944" t="s">
        <v>189</v>
      </c>
      <c r="FR21" s="944" t="s">
        <v>189</v>
      </c>
      <c r="FS21" s="944" t="s">
        <v>189</v>
      </c>
      <c r="FT21" s="944" t="s">
        <v>189</v>
      </c>
      <c r="FU21" s="944" t="s">
        <v>189</v>
      </c>
      <c r="FV21" s="944" t="s">
        <v>189</v>
      </c>
      <c r="FW21" s="944" t="s">
        <v>189</v>
      </c>
      <c r="FX21" s="944" t="s">
        <v>189</v>
      </c>
      <c r="FY21" s="944" t="s">
        <v>189</v>
      </c>
      <c r="FZ21" s="944" t="s">
        <v>189</v>
      </c>
      <c r="GA21" s="944" t="s">
        <v>189</v>
      </c>
      <c r="GB21" s="944" t="s">
        <v>189</v>
      </c>
      <c r="GC21" s="944" t="s">
        <v>189</v>
      </c>
      <c r="GD21" s="944" t="s">
        <v>189</v>
      </c>
      <c r="GE21" s="944" t="s">
        <v>189</v>
      </c>
      <c r="GF21" s="944" t="s">
        <v>189</v>
      </c>
      <c r="GG21" s="944" t="s">
        <v>189</v>
      </c>
      <c r="GH21" s="944" t="s">
        <v>189</v>
      </c>
      <c r="GI21" s="944" t="s">
        <v>189</v>
      </c>
      <c r="GJ21" s="944" t="s">
        <v>189</v>
      </c>
      <c r="GK21" s="944" t="s">
        <v>189</v>
      </c>
      <c r="GL21" s="944" t="s">
        <v>189</v>
      </c>
      <c r="GM21" s="944" t="s">
        <v>189</v>
      </c>
      <c r="GN21" s="944" t="s">
        <v>189</v>
      </c>
      <c r="GO21" s="944" t="s">
        <v>189</v>
      </c>
      <c r="GP21" s="944" t="s">
        <v>189</v>
      </c>
      <c r="GQ21" s="944" t="s">
        <v>189</v>
      </c>
      <c r="GR21" s="944" t="s">
        <v>189</v>
      </c>
      <c r="GS21" s="944" t="s">
        <v>189</v>
      </c>
      <c r="GT21" s="944" t="s">
        <v>189</v>
      </c>
      <c r="GU21" s="944" t="s">
        <v>189</v>
      </c>
      <c r="GV21" s="944" t="s">
        <v>189</v>
      </c>
      <c r="GW21" s="944" t="s">
        <v>189</v>
      </c>
      <c r="GX21" s="944" t="s">
        <v>189</v>
      </c>
      <c r="GY21" s="944" t="s">
        <v>189</v>
      </c>
      <c r="GZ21" s="944" t="s">
        <v>189</v>
      </c>
      <c r="HA21" s="944" t="s">
        <v>189</v>
      </c>
      <c r="HB21" s="944" t="s">
        <v>189</v>
      </c>
      <c r="HC21" s="944" t="s">
        <v>189</v>
      </c>
      <c r="HD21" s="944" t="s">
        <v>189</v>
      </c>
      <c r="HE21" s="944" t="s">
        <v>189</v>
      </c>
      <c r="HF21" s="944" t="s">
        <v>189</v>
      </c>
      <c r="HG21" s="944" t="s">
        <v>189</v>
      </c>
      <c r="HH21" s="944" t="s">
        <v>189</v>
      </c>
      <c r="HI21" s="944" t="s">
        <v>189</v>
      </c>
      <c r="HJ21" s="944" t="s">
        <v>189</v>
      </c>
      <c r="HK21" s="944" t="s">
        <v>189</v>
      </c>
      <c r="HL21" s="944" t="s">
        <v>189</v>
      </c>
      <c r="HM21" s="944" t="s">
        <v>189</v>
      </c>
      <c r="HN21" s="944" t="s">
        <v>189</v>
      </c>
      <c r="HO21" s="944" t="s">
        <v>189</v>
      </c>
      <c r="HP21" s="944" t="s">
        <v>189</v>
      </c>
      <c r="HQ21" s="944" t="s">
        <v>189</v>
      </c>
      <c r="HR21" s="944" t="s">
        <v>189</v>
      </c>
      <c r="HS21" s="944" t="s">
        <v>189</v>
      </c>
      <c r="HT21" s="944" t="s">
        <v>189</v>
      </c>
      <c r="HU21" s="944" t="s">
        <v>189</v>
      </c>
      <c r="HV21" s="944" t="s">
        <v>189</v>
      </c>
      <c r="HW21" s="944" t="s">
        <v>189</v>
      </c>
      <c r="HX21" s="944" t="s">
        <v>189</v>
      </c>
      <c r="HY21" s="944" t="s">
        <v>189</v>
      </c>
      <c r="HZ21" s="944" t="s">
        <v>189</v>
      </c>
      <c r="IA21" s="944" t="s">
        <v>189</v>
      </c>
      <c r="IB21" s="944" t="s">
        <v>189</v>
      </c>
      <c r="IC21" s="944" t="s">
        <v>189</v>
      </c>
      <c r="ID21" s="944" t="s">
        <v>189</v>
      </c>
      <c r="IE21" s="944" t="s">
        <v>189</v>
      </c>
      <c r="IF21" s="944" t="s">
        <v>189</v>
      </c>
      <c r="IG21" s="944" t="s">
        <v>189</v>
      </c>
      <c r="IH21" s="944" t="s">
        <v>189</v>
      </c>
      <c r="II21" s="944" t="s">
        <v>189</v>
      </c>
      <c r="IJ21" s="944" t="s">
        <v>189</v>
      </c>
      <c r="IK21" s="944" t="s">
        <v>189</v>
      </c>
      <c r="IL21" s="944" t="s">
        <v>189</v>
      </c>
      <c r="IM21" s="944" t="s">
        <v>189</v>
      </c>
      <c r="IN21" s="944" t="s">
        <v>189</v>
      </c>
      <c r="IO21" s="944" t="s">
        <v>189</v>
      </c>
      <c r="IP21" s="944" t="s">
        <v>189</v>
      </c>
      <c r="IQ21" s="944" t="s">
        <v>189</v>
      </c>
      <c r="IR21" s="944" t="s">
        <v>189</v>
      </c>
      <c r="IS21" s="944" t="s">
        <v>189</v>
      </c>
      <c r="IT21" s="944" t="s">
        <v>189</v>
      </c>
      <c r="IU21" s="944" t="s">
        <v>189</v>
      </c>
      <c r="IV21" s="944" t="s">
        <v>189</v>
      </c>
      <c r="IW21" s="944" t="s">
        <v>189</v>
      </c>
      <c r="IX21" s="944" t="s">
        <v>189</v>
      </c>
      <c r="IY21" s="944" t="s">
        <v>189</v>
      </c>
      <c r="IZ21" s="944" t="s">
        <v>189</v>
      </c>
      <c r="JA21" s="944" t="s">
        <v>189</v>
      </c>
      <c r="JB21" s="944" t="s">
        <v>189</v>
      </c>
      <c r="JC21" s="944" t="s">
        <v>189</v>
      </c>
      <c r="JD21" s="944" t="s">
        <v>189</v>
      </c>
      <c r="JE21" s="944" t="s">
        <v>189</v>
      </c>
      <c r="JF21" s="944" t="s">
        <v>189</v>
      </c>
      <c r="JG21" s="944" t="s">
        <v>189</v>
      </c>
      <c r="JH21" s="944" t="s">
        <v>189</v>
      </c>
      <c r="JI21" s="944" t="s">
        <v>189</v>
      </c>
      <c r="JJ21" s="944" t="s">
        <v>189</v>
      </c>
      <c r="JK21" s="944" t="s">
        <v>189</v>
      </c>
      <c r="JL21" s="944" t="s">
        <v>189</v>
      </c>
      <c r="JM21" s="944" t="s">
        <v>189</v>
      </c>
      <c r="JN21" s="944" t="s">
        <v>189</v>
      </c>
      <c r="JO21" s="944" t="s">
        <v>189</v>
      </c>
      <c r="JP21" s="944" t="s">
        <v>189</v>
      </c>
      <c r="JQ21" s="944" t="s">
        <v>189</v>
      </c>
      <c r="JR21" s="944" t="s">
        <v>189</v>
      </c>
      <c r="JS21" s="944" t="s">
        <v>189</v>
      </c>
      <c r="JT21" s="944" t="s">
        <v>189</v>
      </c>
      <c r="JU21" s="944" t="s">
        <v>189</v>
      </c>
      <c r="JV21" s="944" t="s">
        <v>189</v>
      </c>
      <c r="JW21" s="944" t="s">
        <v>189</v>
      </c>
      <c r="JX21" s="944" t="s">
        <v>189</v>
      </c>
      <c r="JY21" s="944" t="s">
        <v>189</v>
      </c>
      <c r="JZ21" s="944" t="s">
        <v>189</v>
      </c>
      <c r="KA21" s="944" t="s">
        <v>189</v>
      </c>
      <c r="KB21" s="944" t="s">
        <v>189</v>
      </c>
      <c r="KC21" s="944" t="s">
        <v>189</v>
      </c>
      <c r="KD21" s="944" t="s">
        <v>189</v>
      </c>
      <c r="KE21" s="944" t="s">
        <v>189</v>
      </c>
      <c r="KF21" s="944" t="s">
        <v>189</v>
      </c>
      <c r="KG21" s="944" t="s">
        <v>189</v>
      </c>
      <c r="KH21" s="944" t="s">
        <v>189</v>
      </c>
      <c r="KI21" s="944" t="s">
        <v>189</v>
      </c>
      <c r="KJ21" s="944" t="s">
        <v>189</v>
      </c>
      <c r="KK21" s="944" t="s">
        <v>189</v>
      </c>
      <c r="KL21" s="944" t="s">
        <v>189</v>
      </c>
      <c r="KM21" s="944" t="s">
        <v>189</v>
      </c>
      <c r="KN21" s="944" t="s">
        <v>189</v>
      </c>
      <c r="KO21" s="944" t="s">
        <v>189</v>
      </c>
      <c r="KP21" s="944" t="s">
        <v>189</v>
      </c>
      <c r="KQ21" s="944" t="s">
        <v>189</v>
      </c>
      <c r="KR21" s="944" t="s">
        <v>189</v>
      </c>
      <c r="KS21" s="944" t="s">
        <v>189</v>
      </c>
      <c r="KT21" s="944" t="s">
        <v>189</v>
      </c>
      <c r="KU21" s="944" t="s">
        <v>189</v>
      </c>
      <c r="KV21" s="944" t="s">
        <v>189</v>
      </c>
      <c r="KW21" s="944" t="s">
        <v>189</v>
      </c>
      <c r="KX21" s="944" t="s">
        <v>189</v>
      </c>
      <c r="KY21" s="944" t="s">
        <v>189</v>
      </c>
      <c r="KZ21" s="944" t="s">
        <v>189</v>
      </c>
      <c r="LA21" s="944" t="s">
        <v>189</v>
      </c>
      <c r="LB21" s="944" t="s">
        <v>189</v>
      </c>
      <c r="LC21" s="944" t="s">
        <v>189</v>
      </c>
      <c r="LD21" s="944" t="s">
        <v>189</v>
      </c>
      <c r="LE21" s="944" t="s">
        <v>189</v>
      </c>
      <c r="LF21" s="944" t="s">
        <v>189</v>
      </c>
      <c r="LG21" s="944" t="s">
        <v>189</v>
      </c>
      <c r="LH21" s="944" t="s">
        <v>189</v>
      </c>
      <c r="LI21" s="944" t="s">
        <v>189</v>
      </c>
      <c r="LJ21" s="944" t="s">
        <v>189</v>
      </c>
      <c r="LK21" s="944" t="s">
        <v>189</v>
      </c>
      <c r="LL21" s="944" t="s">
        <v>189</v>
      </c>
      <c r="LM21" s="944" t="s">
        <v>189</v>
      </c>
      <c r="LN21" s="944" t="s">
        <v>189</v>
      </c>
      <c r="LO21" s="944" t="s">
        <v>189</v>
      </c>
      <c r="LP21" s="944" t="s">
        <v>189</v>
      </c>
      <c r="LQ21" s="944" t="s">
        <v>189</v>
      </c>
      <c r="LR21" s="944" t="s">
        <v>189</v>
      </c>
      <c r="LS21" s="944" t="s">
        <v>189</v>
      </c>
      <c r="LT21" s="944" t="s">
        <v>189</v>
      </c>
      <c r="LU21" s="944" t="s">
        <v>189</v>
      </c>
      <c r="LV21" s="944" t="s">
        <v>189</v>
      </c>
      <c r="LW21" s="944" t="s">
        <v>189</v>
      </c>
      <c r="LX21" s="944" t="s">
        <v>189</v>
      </c>
      <c r="LY21" s="944" t="s">
        <v>189</v>
      </c>
      <c r="LZ21" s="944" t="s">
        <v>189</v>
      </c>
      <c r="MA21" s="944" t="s">
        <v>189</v>
      </c>
      <c r="MB21" s="944" t="s">
        <v>189</v>
      </c>
      <c r="MC21" s="944" t="s">
        <v>189</v>
      </c>
      <c r="MD21" s="944" t="s">
        <v>189</v>
      </c>
      <c r="ME21" s="944" t="s">
        <v>189</v>
      </c>
      <c r="MF21" s="944" t="s">
        <v>189</v>
      </c>
      <c r="MG21" s="944" t="s">
        <v>189</v>
      </c>
      <c r="MH21" s="944" t="s">
        <v>189</v>
      </c>
      <c r="MI21" s="944" t="s">
        <v>189</v>
      </c>
      <c r="MJ21" s="944" t="s">
        <v>189</v>
      </c>
      <c r="MK21" s="944" t="s">
        <v>189</v>
      </c>
      <c r="ML21" s="944" t="s">
        <v>189</v>
      </c>
      <c r="MM21" s="944" t="s">
        <v>189</v>
      </c>
      <c r="MN21" s="944" t="s">
        <v>189</v>
      </c>
      <c r="MO21" s="944" t="s">
        <v>189</v>
      </c>
      <c r="MP21" s="944" t="s">
        <v>189</v>
      </c>
      <c r="MQ21" s="944" t="s">
        <v>189</v>
      </c>
      <c r="MR21" s="944" t="s">
        <v>189</v>
      </c>
      <c r="MS21" s="944" t="s">
        <v>189</v>
      </c>
      <c r="MT21" s="944" t="s">
        <v>189</v>
      </c>
      <c r="MU21" s="944" t="s">
        <v>189</v>
      </c>
      <c r="MV21" s="944" t="s">
        <v>189</v>
      </c>
      <c r="MW21" s="944" t="s">
        <v>189</v>
      </c>
      <c r="MX21" s="944" t="s">
        <v>189</v>
      </c>
      <c r="MY21" s="944" t="s">
        <v>189</v>
      </c>
      <c r="MZ21" s="944" t="s">
        <v>189</v>
      </c>
      <c r="NA21" s="944" t="s">
        <v>189</v>
      </c>
      <c r="NB21" s="944" t="s">
        <v>189</v>
      </c>
      <c r="NC21" s="944" t="s">
        <v>189</v>
      </c>
      <c r="ND21" s="944" t="s">
        <v>189</v>
      </c>
      <c r="NE21" s="944" t="s">
        <v>189</v>
      </c>
      <c r="NF21" s="944" t="s">
        <v>189</v>
      </c>
      <c r="NG21" s="944" t="s">
        <v>189</v>
      </c>
      <c r="NH21" s="944" t="s">
        <v>189</v>
      </c>
      <c r="NI21" s="944" t="s">
        <v>189</v>
      </c>
      <c r="NJ21" s="944" t="s">
        <v>189</v>
      </c>
      <c r="NK21" s="944" t="s">
        <v>189</v>
      </c>
      <c r="NL21" s="944" t="s">
        <v>189</v>
      </c>
      <c r="NM21" s="944" t="s">
        <v>189</v>
      </c>
      <c r="NN21" s="944" t="s">
        <v>189</v>
      </c>
      <c r="NO21" s="944" t="s">
        <v>189</v>
      </c>
      <c r="NP21" s="944" t="s">
        <v>189</v>
      </c>
      <c r="NQ21" s="944" t="s">
        <v>189</v>
      </c>
      <c r="NR21" s="944" t="s">
        <v>189</v>
      </c>
      <c r="NS21" s="944" t="s">
        <v>189</v>
      </c>
      <c r="NT21" s="944" t="s">
        <v>189</v>
      </c>
      <c r="NU21" s="944" t="s">
        <v>189</v>
      </c>
      <c r="NV21" s="944" t="s">
        <v>189</v>
      </c>
      <c r="NW21" s="944" t="s">
        <v>189</v>
      </c>
    </row>
    <row r="22" spans="1:387" ht="15.75" x14ac:dyDescent="0.25">
      <c r="A22" s="1113" t="s">
        <v>189</v>
      </c>
      <c r="B22" s="945"/>
      <c r="C22" s="1113" t="s">
        <v>189</v>
      </c>
      <c r="D22" s="1113" t="s">
        <v>189</v>
      </c>
      <c r="E22" s="1113" t="s">
        <v>189</v>
      </c>
      <c r="F22" s="1113" t="s">
        <v>189</v>
      </c>
      <c r="G22" s="1113" t="s">
        <v>189</v>
      </c>
      <c r="H22" s="1113" t="s">
        <v>189</v>
      </c>
      <c r="I22" s="944" t="s">
        <v>189</v>
      </c>
      <c r="J22" s="944" t="s">
        <v>189</v>
      </c>
      <c r="K22" s="944" t="s">
        <v>189</v>
      </c>
      <c r="L22" s="944" t="s">
        <v>189</v>
      </c>
      <c r="M22" s="944" t="s">
        <v>189</v>
      </c>
      <c r="N22" s="944" t="s">
        <v>189</v>
      </c>
      <c r="O22" s="944" t="s">
        <v>189</v>
      </c>
      <c r="P22" s="943"/>
      <c r="Q22" s="943"/>
      <c r="R22" s="943"/>
      <c r="S22" s="943"/>
      <c r="T22" s="943"/>
      <c r="U22" s="943"/>
      <c r="V22" s="1114"/>
      <c r="W22" s="943"/>
      <c r="X22" s="943"/>
      <c r="Y22" s="943"/>
      <c r="Z22" s="943"/>
      <c r="AA22" s="943"/>
      <c r="AB22" s="943"/>
      <c r="AC22" s="943"/>
      <c r="AD22" s="943"/>
      <c r="AE22" s="2137"/>
      <c r="AF22" s="2137"/>
      <c r="AG22" s="943"/>
      <c r="AH22" s="943"/>
      <c r="AI22" s="943"/>
      <c r="AJ22" s="943"/>
      <c r="AK22" s="943"/>
      <c r="AL22" s="943"/>
      <c r="AM22" s="943"/>
      <c r="AN22" s="943"/>
      <c r="AO22" s="943"/>
      <c r="AP22" s="943"/>
      <c r="AQ22" s="943"/>
      <c r="AR22" s="943"/>
      <c r="AS22" s="943"/>
      <c r="AT22" s="943"/>
      <c r="AU22" s="943"/>
      <c r="AV22" s="943"/>
      <c r="AW22" s="943"/>
      <c r="AX22" s="943"/>
      <c r="AY22" s="943"/>
      <c r="AZ22" s="943"/>
      <c r="BA22" s="943"/>
      <c r="BB22" s="943"/>
      <c r="BC22" s="943"/>
      <c r="BD22" s="943"/>
      <c r="BE22" s="943"/>
      <c r="BF22" s="943"/>
      <c r="BG22" s="943"/>
      <c r="BH22" s="943"/>
      <c r="BI22" s="943"/>
      <c r="BJ22" s="943"/>
      <c r="BK22" s="943"/>
      <c r="BL22" s="943"/>
      <c r="BM22" s="943"/>
      <c r="BN22" s="943"/>
      <c r="BO22" s="943"/>
      <c r="BP22" s="943"/>
      <c r="BQ22" s="943"/>
      <c r="BR22" s="943"/>
      <c r="BS22" s="943"/>
      <c r="BT22" s="943"/>
      <c r="BU22" s="943"/>
      <c r="BV22" s="943"/>
      <c r="BW22" s="943"/>
      <c r="BX22" s="943"/>
      <c r="BY22" s="943"/>
      <c r="BZ22" s="943"/>
      <c r="CA22" s="943"/>
      <c r="CB22" s="943"/>
      <c r="CC22" s="943"/>
      <c r="CD22" s="943"/>
      <c r="CE22" s="943"/>
      <c r="CF22" s="943"/>
      <c r="CG22" s="943"/>
      <c r="CH22" s="943"/>
      <c r="CI22" s="943"/>
      <c r="CJ22" s="943"/>
      <c r="CK22" s="943"/>
      <c r="CL22" s="943"/>
      <c r="CM22" s="943"/>
      <c r="CN22" s="943"/>
      <c r="CO22" s="943"/>
      <c r="CP22" s="944" t="s">
        <v>189</v>
      </c>
      <c r="CQ22" s="944" t="s">
        <v>189</v>
      </c>
      <c r="CR22" s="944" t="s">
        <v>189</v>
      </c>
      <c r="CS22" s="944" t="s">
        <v>189</v>
      </c>
      <c r="CT22" s="944" t="s">
        <v>189</v>
      </c>
      <c r="CU22" s="944" t="s">
        <v>189</v>
      </c>
      <c r="CV22" s="944" t="s">
        <v>189</v>
      </c>
      <c r="CW22" s="944" t="s">
        <v>189</v>
      </c>
      <c r="CX22" s="944" t="s">
        <v>189</v>
      </c>
      <c r="CY22" s="944" t="s">
        <v>189</v>
      </c>
      <c r="CZ22" s="944" t="s">
        <v>189</v>
      </c>
      <c r="DA22" s="944" t="s">
        <v>189</v>
      </c>
      <c r="DB22" s="944" t="s">
        <v>189</v>
      </c>
      <c r="DC22" s="944" t="s">
        <v>189</v>
      </c>
      <c r="DD22" s="944" t="s">
        <v>189</v>
      </c>
      <c r="DE22" s="944" t="s">
        <v>189</v>
      </c>
      <c r="DF22" s="944" t="s">
        <v>189</v>
      </c>
      <c r="DG22" s="944" t="s">
        <v>189</v>
      </c>
      <c r="DH22" s="944" t="s">
        <v>189</v>
      </c>
      <c r="DI22" s="944" t="s">
        <v>189</v>
      </c>
      <c r="DJ22" s="944" t="s">
        <v>189</v>
      </c>
      <c r="DK22" s="944" t="s">
        <v>189</v>
      </c>
      <c r="DL22" s="944" t="s">
        <v>189</v>
      </c>
      <c r="DM22" s="944" t="s">
        <v>189</v>
      </c>
      <c r="DN22" s="944" t="s">
        <v>189</v>
      </c>
      <c r="DO22" s="944" t="s">
        <v>189</v>
      </c>
      <c r="DP22" s="944" t="s">
        <v>189</v>
      </c>
      <c r="DQ22" s="944" t="s">
        <v>189</v>
      </c>
      <c r="DR22" s="944" t="s">
        <v>189</v>
      </c>
      <c r="DS22" s="944" t="s">
        <v>189</v>
      </c>
      <c r="DT22" s="944" t="s">
        <v>189</v>
      </c>
      <c r="DU22" s="944" t="s">
        <v>189</v>
      </c>
      <c r="DV22" s="944" t="s">
        <v>189</v>
      </c>
      <c r="DW22" s="944" t="s">
        <v>189</v>
      </c>
      <c r="DX22" s="944" t="s">
        <v>189</v>
      </c>
      <c r="DY22" s="944" t="s">
        <v>189</v>
      </c>
      <c r="DZ22" s="944" t="s">
        <v>189</v>
      </c>
      <c r="EA22" s="944" t="s">
        <v>189</v>
      </c>
      <c r="EB22" s="944" t="s">
        <v>189</v>
      </c>
      <c r="EC22" s="944" t="s">
        <v>189</v>
      </c>
      <c r="ED22" s="944" t="s">
        <v>189</v>
      </c>
      <c r="EE22" s="944" t="s">
        <v>189</v>
      </c>
      <c r="EF22" s="944" t="s">
        <v>189</v>
      </c>
      <c r="EG22" s="944" t="s">
        <v>189</v>
      </c>
      <c r="EH22" s="944" t="s">
        <v>189</v>
      </c>
      <c r="EI22" s="944" t="s">
        <v>189</v>
      </c>
      <c r="EJ22" s="944" t="s">
        <v>189</v>
      </c>
      <c r="EK22" s="944" t="s">
        <v>189</v>
      </c>
      <c r="EL22" s="944" t="s">
        <v>189</v>
      </c>
      <c r="EM22" s="944" t="s">
        <v>189</v>
      </c>
      <c r="EN22" s="944" t="s">
        <v>189</v>
      </c>
      <c r="EO22" s="944" t="s">
        <v>189</v>
      </c>
      <c r="EP22" s="944" t="s">
        <v>189</v>
      </c>
      <c r="EQ22" s="944" t="s">
        <v>189</v>
      </c>
      <c r="ER22" s="944" t="s">
        <v>189</v>
      </c>
      <c r="ES22" s="944" t="s">
        <v>189</v>
      </c>
      <c r="ET22" s="944" t="s">
        <v>189</v>
      </c>
      <c r="EU22" s="944" t="s">
        <v>189</v>
      </c>
      <c r="EV22" s="944" t="s">
        <v>189</v>
      </c>
      <c r="EW22" s="944" t="s">
        <v>189</v>
      </c>
      <c r="EX22" s="944" t="s">
        <v>189</v>
      </c>
      <c r="EY22" s="944" t="s">
        <v>189</v>
      </c>
      <c r="EZ22" s="944" t="s">
        <v>189</v>
      </c>
      <c r="FA22" s="944" t="s">
        <v>189</v>
      </c>
      <c r="FB22" s="944" t="s">
        <v>189</v>
      </c>
      <c r="FC22" s="944" t="s">
        <v>189</v>
      </c>
      <c r="FD22" s="944" t="s">
        <v>189</v>
      </c>
      <c r="FE22" s="944" t="s">
        <v>189</v>
      </c>
      <c r="FF22" s="944" t="s">
        <v>189</v>
      </c>
      <c r="FG22" s="944" t="s">
        <v>189</v>
      </c>
      <c r="FH22" s="944" t="s">
        <v>189</v>
      </c>
      <c r="FI22" s="944" t="s">
        <v>189</v>
      </c>
      <c r="FJ22" s="944" t="s">
        <v>189</v>
      </c>
      <c r="FK22" s="944" t="s">
        <v>189</v>
      </c>
      <c r="FL22" s="944" t="s">
        <v>189</v>
      </c>
      <c r="FM22" s="944" t="s">
        <v>189</v>
      </c>
      <c r="FN22" s="944" t="s">
        <v>189</v>
      </c>
      <c r="FO22" s="944" t="s">
        <v>189</v>
      </c>
      <c r="FP22" s="944" t="s">
        <v>189</v>
      </c>
      <c r="FQ22" s="944" t="s">
        <v>189</v>
      </c>
      <c r="FR22" s="944" t="s">
        <v>189</v>
      </c>
      <c r="FS22" s="944" t="s">
        <v>189</v>
      </c>
      <c r="FT22" s="944" t="s">
        <v>189</v>
      </c>
      <c r="FU22" s="944" t="s">
        <v>189</v>
      </c>
      <c r="FV22" s="944" t="s">
        <v>189</v>
      </c>
      <c r="FW22" s="944" t="s">
        <v>189</v>
      </c>
      <c r="FX22" s="944" t="s">
        <v>189</v>
      </c>
      <c r="FY22" s="944" t="s">
        <v>189</v>
      </c>
      <c r="FZ22" s="944" t="s">
        <v>189</v>
      </c>
      <c r="GA22" s="944" t="s">
        <v>189</v>
      </c>
      <c r="GB22" s="944" t="s">
        <v>189</v>
      </c>
      <c r="GC22" s="944" t="s">
        <v>189</v>
      </c>
      <c r="GD22" s="944" t="s">
        <v>189</v>
      </c>
      <c r="GE22" s="944" t="s">
        <v>189</v>
      </c>
      <c r="GF22" s="944" t="s">
        <v>189</v>
      </c>
      <c r="GG22" s="944" t="s">
        <v>189</v>
      </c>
      <c r="GH22" s="944" t="s">
        <v>189</v>
      </c>
      <c r="GI22" s="944" t="s">
        <v>189</v>
      </c>
      <c r="GJ22" s="944" t="s">
        <v>189</v>
      </c>
      <c r="GK22" s="944" t="s">
        <v>189</v>
      </c>
      <c r="GL22" s="944" t="s">
        <v>189</v>
      </c>
      <c r="GM22" s="944" t="s">
        <v>189</v>
      </c>
      <c r="GN22" s="944" t="s">
        <v>189</v>
      </c>
      <c r="GO22" s="944" t="s">
        <v>189</v>
      </c>
      <c r="GP22" s="944" t="s">
        <v>189</v>
      </c>
      <c r="GQ22" s="944" t="s">
        <v>189</v>
      </c>
      <c r="GR22" s="944" t="s">
        <v>189</v>
      </c>
      <c r="GS22" s="944" t="s">
        <v>189</v>
      </c>
      <c r="GT22" s="944" t="s">
        <v>189</v>
      </c>
      <c r="GU22" s="944" t="s">
        <v>189</v>
      </c>
      <c r="GV22" s="944" t="s">
        <v>189</v>
      </c>
      <c r="GW22" s="944" t="s">
        <v>189</v>
      </c>
      <c r="GX22" s="944" t="s">
        <v>189</v>
      </c>
      <c r="GY22" s="944" t="s">
        <v>189</v>
      </c>
      <c r="GZ22" s="944" t="s">
        <v>189</v>
      </c>
      <c r="HA22" s="944" t="s">
        <v>189</v>
      </c>
      <c r="HB22" s="944" t="s">
        <v>189</v>
      </c>
      <c r="HC22" s="944" t="s">
        <v>189</v>
      </c>
      <c r="HD22" s="944" t="s">
        <v>189</v>
      </c>
      <c r="HE22" s="944" t="s">
        <v>189</v>
      </c>
      <c r="HF22" s="944" t="s">
        <v>189</v>
      </c>
      <c r="HG22" s="944" t="s">
        <v>189</v>
      </c>
      <c r="HH22" s="944" t="s">
        <v>189</v>
      </c>
      <c r="HI22" s="944" t="s">
        <v>189</v>
      </c>
      <c r="HJ22" s="944" t="s">
        <v>189</v>
      </c>
      <c r="HK22" s="944" t="s">
        <v>189</v>
      </c>
      <c r="HL22" s="944" t="s">
        <v>189</v>
      </c>
      <c r="HM22" s="944" t="s">
        <v>189</v>
      </c>
      <c r="HN22" s="944" t="s">
        <v>189</v>
      </c>
      <c r="HO22" s="944" t="s">
        <v>189</v>
      </c>
      <c r="HP22" s="944" t="s">
        <v>189</v>
      </c>
      <c r="HQ22" s="944" t="s">
        <v>189</v>
      </c>
      <c r="HR22" s="944" t="s">
        <v>189</v>
      </c>
      <c r="HS22" s="944" t="s">
        <v>189</v>
      </c>
      <c r="HT22" s="944" t="s">
        <v>189</v>
      </c>
      <c r="HU22" s="944" t="s">
        <v>189</v>
      </c>
      <c r="HV22" s="944" t="s">
        <v>189</v>
      </c>
      <c r="HW22" s="944" t="s">
        <v>189</v>
      </c>
      <c r="HX22" s="944" t="s">
        <v>189</v>
      </c>
      <c r="HY22" s="944" t="s">
        <v>189</v>
      </c>
      <c r="HZ22" s="944" t="s">
        <v>189</v>
      </c>
      <c r="IA22" s="944" t="s">
        <v>189</v>
      </c>
      <c r="IB22" s="944" t="s">
        <v>189</v>
      </c>
      <c r="IC22" s="944" t="s">
        <v>189</v>
      </c>
      <c r="ID22" s="944" t="s">
        <v>189</v>
      </c>
      <c r="IE22" s="944" t="s">
        <v>189</v>
      </c>
      <c r="IF22" s="944" t="s">
        <v>189</v>
      </c>
      <c r="IG22" s="944" t="s">
        <v>189</v>
      </c>
      <c r="IH22" s="944" t="s">
        <v>189</v>
      </c>
      <c r="II22" s="944" t="s">
        <v>189</v>
      </c>
      <c r="IJ22" s="944" t="s">
        <v>189</v>
      </c>
      <c r="IK22" s="944" t="s">
        <v>189</v>
      </c>
      <c r="IL22" s="944" t="s">
        <v>189</v>
      </c>
      <c r="IM22" s="944" t="s">
        <v>189</v>
      </c>
      <c r="IN22" s="944" t="s">
        <v>189</v>
      </c>
      <c r="IO22" s="944" t="s">
        <v>189</v>
      </c>
      <c r="IP22" s="944" t="s">
        <v>189</v>
      </c>
      <c r="IQ22" s="944" t="s">
        <v>189</v>
      </c>
      <c r="IR22" s="944" t="s">
        <v>189</v>
      </c>
      <c r="IS22" s="944" t="s">
        <v>189</v>
      </c>
      <c r="IT22" s="944" t="s">
        <v>189</v>
      </c>
      <c r="IU22" s="944" t="s">
        <v>189</v>
      </c>
      <c r="IV22" s="944" t="s">
        <v>189</v>
      </c>
      <c r="IW22" s="944" t="s">
        <v>189</v>
      </c>
      <c r="IX22" s="944" t="s">
        <v>189</v>
      </c>
      <c r="IY22" s="944" t="s">
        <v>189</v>
      </c>
      <c r="IZ22" s="944" t="s">
        <v>189</v>
      </c>
      <c r="JA22" s="944" t="s">
        <v>189</v>
      </c>
      <c r="JB22" s="944" t="s">
        <v>189</v>
      </c>
      <c r="JC22" s="944" t="s">
        <v>189</v>
      </c>
      <c r="JD22" s="944" t="s">
        <v>189</v>
      </c>
      <c r="JE22" s="944" t="s">
        <v>189</v>
      </c>
      <c r="JF22" s="944" t="s">
        <v>189</v>
      </c>
      <c r="JG22" s="944" t="s">
        <v>189</v>
      </c>
      <c r="JH22" s="944" t="s">
        <v>189</v>
      </c>
      <c r="JI22" s="944" t="s">
        <v>189</v>
      </c>
      <c r="JJ22" s="944" t="s">
        <v>189</v>
      </c>
      <c r="JK22" s="944" t="s">
        <v>189</v>
      </c>
      <c r="JL22" s="944" t="s">
        <v>189</v>
      </c>
      <c r="JM22" s="944" t="s">
        <v>189</v>
      </c>
      <c r="JN22" s="944" t="s">
        <v>189</v>
      </c>
      <c r="JO22" s="944" t="s">
        <v>189</v>
      </c>
      <c r="JP22" s="944" t="s">
        <v>189</v>
      </c>
      <c r="JQ22" s="944" t="s">
        <v>189</v>
      </c>
      <c r="JR22" s="944" t="s">
        <v>189</v>
      </c>
      <c r="JS22" s="944" t="s">
        <v>189</v>
      </c>
      <c r="JT22" s="944" t="s">
        <v>189</v>
      </c>
      <c r="JU22" s="944" t="s">
        <v>189</v>
      </c>
      <c r="JV22" s="944" t="s">
        <v>189</v>
      </c>
      <c r="JW22" s="944" t="s">
        <v>189</v>
      </c>
      <c r="JX22" s="944" t="s">
        <v>189</v>
      </c>
      <c r="JY22" s="944" t="s">
        <v>189</v>
      </c>
      <c r="JZ22" s="944" t="s">
        <v>189</v>
      </c>
      <c r="KA22" s="944" t="s">
        <v>189</v>
      </c>
      <c r="KB22" s="944" t="s">
        <v>189</v>
      </c>
      <c r="KC22" s="944" t="s">
        <v>189</v>
      </c>
      <c r="KD22" s="944" t="s">
        <v>189</v>
      </c>
      <c r="KE22" s="944" t="s">
        <v>189</v>
      </c>
      <c r="KF22" s="944" t="s">
        <v>189</v>
      </c>
      <c r="KG22" s="944" t="s">
        <v>189</v>
      </c>
      <c r="KH22" s="944" t="s">
        <v>189</v>
      </c>
      <c r="KI22" s="944" t="s">
        <v>189</v>
      </c>
      <c r="KJ22" s="944" t="s">
        <v>189</v>
      </c>
      <c r="KK22" s="944" t="s">
        <v>189</v>
      </c>
      <c r="KL22" s="944" t="s">
        <v>189</v>
      </c>
      <c r="KM22" s="944" t="s">
        <v>189</v>
      </c>
      <c r="KN22" s="944" t="s">
        <v>189</v>
      </c>
      <c r="KO22" s="944" t="s">
        <v>189</v>
      </c>
      <c r="KP22" s="944" t="s">
        <v>189</v>
      </c>
      <c r="KQ22" s="944" t="s">
        <v>189</v>
      </c>
      <c r="KR22" s="944" t="s">
        <v>189</v>
      </c>
      <c r="KS22" s="944" t="s">
        <v>189</v>
      </c>
      <c r="KT22" s="944" t="s">
        <v>189</v>
      </c>
      <c r="KU22" s="944" t="s">
        <v>189</v>
      </c>
      <c r="KV22" s="944" t="s">
        <v>189</v>
      </c>
      <c r="KW22" s="944" t="s">
        <v>189</v>
      </c>
      <c r="KX22" s="944" t="s">
        <v>189</v>
      </c>
      <c r="KY22" s="944" t="s">
        <v>189</v>
      </c>
      <c r="KZ22" s="944" t="s">
        <v>189</v>
      </c>
      <c r="LA22" s="944" t="s">
        <v>189</v>
      </c>
      <c r="LB22" s="944" t="s">
        <v>189</v>
      </c>
      <c r="LC22" s="944" t="s">
        <v>189</v>
      </c>
      <c r="LD22" s="944" t="s">
        <v>189</v>
      </c>
      <c r="LE22" s="944" t="s">
        <v>189</v>
      </c>
      <c r="LF22" s="944" t="s">
        <v>189</v>
      </c>
      <c r="LG22" s="944" t="s">
        <v>189</v>
      </c>
      <c r="LH22" s="944" t="s">
        <v>189</v>
      </c>
      <c r="LI22" s="944" t="s">
        <v>189</v>
      </c>
      <c r="LJ22" s="944" t="s">
        <v>189</v>
      </c>
      <c r="LK22" s="944" t="s">
        <v>189</v>
      </c>
      <c r="LL22" s="944" t="s">
        <v>189</v>
      </c>
      <c r="LM22" s="944" t="s">
        <v>189</v>
      </c>
      <c r="LN22" s="944" t="s">
        <v>189</v>
      </c>
      <c r="LO22" s="944" t="s">
        <v>189</v>
      </c>
      <c r="LP22" s="944" t="s">
        <v>189</v>
      </c>
      <c r="LQ22" s="944" t="s">
        <v>189</v>
      </c>
      <c r="LR22" s="944" t="s">
        <v>189</v>
      </c>
      <c r="LS22" s="944" t="s">
        <v>189</v>
      </c>
      <c r="LT22" s="944" t="s">
        <v>189</v>
      </c>
      <c r="LU22" s="944" t="s">
        <v>189</v>
      </c>
      <c r="LV22" s="944" t="s">
        <v>189</v>
      </c>
      <c r="LW22" s="944" t="s">
        <v>189</v>
      </c>
      <c r="LX22" s="944" t="s">
        <v>189</v>
      </c>
      <c r="LY22" s="944" t="s">
        <v>189</v>
      </c>
      <c r="LZ22" s="944" t="s">
        <v>189</v>
      </c>
      <c r="MA22" s="944" t="s">
        <v>189</v>
      </c>
      <c r="MB22" s="944" t="s">
        <v>189</v>
      </c>
      <c r="MC22" s="944" t="s">
        <v>189</v>
      </c>
      <c r="MD22" s="944" t="s">
        <v>189</v>
      </c>
      <c r="ME22" s="944" t="s">
        <v>189</v>
      </c>
      <c r="MF22" s="944" t="s">
        <v>189</v>
      </c>
      <c r="MG22" s="944" t="s">
        <v>189</v>
      </c>
      <c r="MH22" s="944" t="s">
        <v>189</v>
      </c>
      <c r="MI22" s="944" t="s">
        <v>189</v>
      </c>
      <c r="MJ22" s="944" t="s">
        <v>189</v>
      </c>
      <c r="MK22" s="944" t="s">
        <v>189</v>
      </c>
      <c r="ML22" s="944" t="s">
        <v>189</v>
      </c>
      <c r="MM22" s="944" t="s">
        <v>189</v>
      </c>
      <c r="MN22" s="944" t="s">
        <v>189</v>
      </c>
      <c r="MO22" s="944" t="s">
        <v>189</v>
      </c>
      <c r="MP22" s="944" t="s">
        <v>189</v>
      </c>
      <c r="MQ22" s="944" t="s">
        <v>189</v>
      </c>
      <c r="MR22" s="944" t="s">
        <v>189</v>
      </c>
      <c r="MS22" s="944" t="s">
        <v>189</v>
      </c>
      <c r="MT22" s="944" t="s">
        <v>189</v>
      </c>
      <c r="MU22" s="944" t="s">
        <v>189</v>
      </c>
      <c r="MV22" s="944" t="s">
        <v>189</v>
      </c>
      <c r="MW22" s="944" t="s">
        <v>189</v>
      </c>
      <c r="MX22" s="944" t="s">
        <v>189</v>
      </c>
      <c r="MY22" s="944" t="s">
        <v>189</v>
      </c>
      <c r="MZ22" s="944" t="s">
        <v>189</v>
      </c>
      <c r="NA22" s="944" t="s">
        <v>189</v>
      </c>
      <c r="NB22" s="944" t="s">
        <v>189</v>
      </c>
      <c r="NC22" s="944" t="s">
        <v>189</v>
      </c>
      <c r="ND22" s="944" t="s">
        <v>189</v>
      </c>
      <c r="NE22" s="944" t="s">
        <v>189</v>
      </c>
      <c r="NF22" s="944" t="s">
        <v>189</v>
      </c>
      <c r="NG22" s="944" t="s">
        <v>189</v>
      </c>
      <c r="NH22" s="944" t="s">
        <v>189</v>
      </c>
      <c r="NI22" s="944" t="s">
        <v>189</v>
      </c>
      <c r="NJ22" s="944" t="s">
        <v>189</v>
      </c>
      <c r="NK22" s="944" t="s">
        <v>189</v>
      </c>
      <c r="NL22" s="944" t="s">
        <v>189</v>
      </c>
      <c r="NM22" s="944" t="s">
        <v>189</v>
      </c>
      <c r="NN22" s="944" t="s">
        <v>189</v>
      </c>
      <c r="NO22" s="944" t="s">
        <v>189</v>
      </c>
      <c r="NP22" s="944" t="s">
        <v>189</v>
      </c>
      <c r="NQ22" s="944" t="s">
        <v>189</v>
      </c>
      <c r="NR22" s="944" t="s">
        <v>189</v>
      </c>
      <c r="NS22" s="944" t="s">
        <v>189</v>
      </c>
      <c r="NT22" s="944" t="s">
        <v>189</v>
      </c>
      <c r="NU22" s="944" t="s">
        <v>189</v>
      </c>
      <c r="NV22" s="944" t="s">
        <v>189</v>
      </c>
      <c r="NW22" s="944" t="s">
        <v>189</v>
      </c>
    </row>
  </sheetData>
  <mergeCells count="24">
    <mergeCell ref="W4:Z4"/>
    <mergeCell ref="AE19:AF22"/>
    <mergeCell ref="A4:C4"/>
    <mergeCell ref="D4:G4"/>
    <mergeCell ref="H4:I4"/>
    <mergeCell ref="J4:O4"/>
    <mergeCell ref="P4:Q4"/>
    <mergeCell ref="R4:T4"/>
    <mergeCell ref="R3:W3"/>
    <mergeCell ref="A1:B1"/>
    <mergeCell ref="D1:O1"/>
    <mergeCell ref="R1:Z1"/>
    <mergeCell ref="AA1:AE1"/>
    <mergeCell ref="A2:C2"/>
    <mergeCell ref="D2:G2"/>
    <mergeCell ref="H2:I2"/>
    <mergeCell ref="J2:O2"/>
    <mergeCell ref="AA2:AE4"/>
    <mergeCell ref="A3:C3"/>
    <mergeCell ref="D3:G3"/>
    <mergeCell ref="H3:I3"/>
    <mergeCell ref="J3:O3"/>
    <mergeCell ref="P3:Q3"/>
    <mergeCell ref="U4:V4"/>
  </mergeCells>
  <conditionalFormatting sqref="T7:T12">
    <cfRule type="containsText" dxfId="14" priority="1" operator="containsText" text="En tiempo">
      <formula>NOT(ISERROR(SEARCH("En tiempo",T7)))</formula>
    </cfRule>
    <cfRule type="containsText" dxfId="13" priority="2" operator="containsText" text="Alerta">
      <formula>NOT(ISERROR(SEARCH("Alerta",T7)))</formula>
    </cfRule>
  </conditionalFormatting>
  <conditionalFormatting sqref="V7:V12">
    <cfRule type="cellIs" dxfId="12" priority="3" operator="between">
      <formula>0%</formula>
      <formula>29%</formula>
    </cfRule>
    <cfRule type="cellIs" dxfId="11" priority="4" operator="between">
      <formula>30%</formula>
      <formula>49%</formula>
    </cfRule>
    <cfRule type="cellIs" dxfId="10" priority="5" operator="between">
      <formula>50%</formula>
      <formula>79%</formula>
    </cfRule>
    <cfRule type="cellIs" dxfId="9" priority="6" operator="between">
      <formula>80%</formula>
      <formula>100%</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37650-71B2-46EC-A795-66840A2121F2}">
  <sheetPr>
    <tabColor rgb="FFFF0000"/>
  </sheetPr>
  <dimension ref="A1:P1027"/>
  <sheetViews>
    <sheetView topLeftCell="C1" zoomScale="82" zoomScaleNormal="82" workbookViewId="0">
      <selection activeCell="K2" sqref="K2"/>
    </sheetView>
  </sheetViews>
  <sheetFormatPr baseColWidth="10" defaultColWidth="11.42578125" defaultRowHeight="14.25" x14ac:dyDescent="0.2"/>
  <cols>
    <col min="1" max="1" width="0" style="490" hidden="1" customWidth="1"/>
    <col min="2" max="2" width="0" style="500" hidden="1" customWidth="1"/>
    <col min="3" max="3" width="16.42578125" style="500" customWidth="1"/>
    <col min="4" max="4" width="20" style="500" customWidth="1"/>
    <col min="5" max="5" width="16.7109375" style="500" customWidth="1"/>
    <col min="6" max="6" width="14.7109375" style="501" customWidth="1"/>
    <col min="7" max="7" width="13.28515625" style="500" customWidth="1"/>
    <col min="8" max="8" width="15.5703125" style="500" customWidth="1"/>
    <col min="9" max="9" width="13.85546875" style="500" customWidth="1"/>
    <col min="10" max="10" width="19" style="500" customWidth="1"/>
    <col min="11" max="11" width="14.140625" style="500" customWidth="1"/>
    <col min="12" max="12" width="31.42578125" style="500" customWidth="1"/>
    <col min="13" max="13" width="18.42578125" style="500" customWidth="1"/>
    <col min="14" max="14" width="58.28515625" style="500" customWidth="1"/>
    <col min="15" max="15" width="11.42578125" style="500" customWidth="1"/>
    <col min="16" max="16" width="26.140625" style="502" customWidth="1"/>
    <col min="17" max="16384" width="11.42578125" style="1"/>
  </cols>
  <sheetData>
    <row r="1" spans="1:16" ht="78.75" customHeight="1" thickBot="1" x14ac:dyDescent="0.25">
      <c r="A1" s="461" t="s">
        <v>2998</v>
      </c>
      <c r="B1" s="462" t="s">
        <v>2999</v>
      </c>
      <c r="C1" s="462" t="s">
        <v>3000</v>
      </c>
      <c r="D1" s="462" t="s">
        <v>3001</v>
      </c>
      <c r="E1" s="462" t="s">
        <v>3002</v>
      </c>
      <c r="F1" s="463" t="s">
        <v>9</v>
      </c>
      <c r="G1" s="462" t="s">
        <v>3003</v>
      </c>
      <c r="H1" s="462" t="s">
        <v>3004</v>
      </c>
      <c r="I1" s="462" t="s">
        <v>3005</v>
      </c>
      <c r="J1" s="462" t="s">
        <v>3006</v>
      </c>
      <c r="K1" s="462" t="s">
        <v>3007</v>
      </c>
      <c r="L1" s="462" t="s">
        <v>3008</v>
      </c>
      <c r="M1" s="462" t="s">
        <v>3009</v>
      </c>
      <c r="N1" s="462" t="s">
        <v>3010</v>
      </c>
      <c r="O1" s="462" t="s">
        <v>3011</v>
      </c>
      <c r="P1" s="464" t="s">
        <v>3012</v>
      </c>
    </row>
    <row r="2" spans="1:16" ht="42" customHeight="1" thickBot="1" x14ac:dyDescent="0.25">
      <c r="A2" s="465">
        <v>1</v>
      </c>
      <c r="B2" s="466">
        <v>2019</v>
      </c>
      <c r="C2" s="467" t="s">
        <v>3013</v>
      </c>
      <c r="D2" s="467" t="s">
        <v>1417</v>
      </c>
      <c r="E2" s="467" t="s">
        <v>3014</v>
      </c>
      <c r="F2" s="468">
        <v>43252</v>
      </c>
      <c r="G2" s="469">
        <v>43252</v>
      </c>
      <c r="H2" s="469">
        <v>43616</v>
      </c>
      <c r="I2" s="470">
        <f>POSGRADOS!U26</f>
        <v>0.96250000000000002</v>
      </c>
      <c r="J2" s="470">
        <f>POSGRADOS!W26</f>
        <v>0.375</v>
      </c>
      <c r="K2" s="470">
        <f>POSGRADOS!AC26</f>
        <v>0.77739487607908664</v>
      </c>
      <c r="L2" s="468">
        <f>POSGRADOS!Q3</f>
        <v>46056</v>
      </c>
      <c r="M2" s="466" t="s">
        <v>23</v>
      </c>
      <c r="N2" s="466"/>
      <c r="O2" s="471"/>
      <c r="P2" s="472" t="s">
        <v>3015</v>
      </c>
    </row>
    <row r="3" spans="1:16" ht="111" customHeight="1" thickBot="1" x14ac:dyDescent="0.25">
      <c r="A3" s="473">
        <v>3</v>
      </c>
      <c r="B3" s="479">
        <v>2020</v>
      </c>
      <c r="C3" s="474" t="s">
        <v>3019</v>
      </c>
      <c r="D3" s="474" t="s">
        <v>3020</v>
      </c>
      <c r="E3" s="477" t="s">
        <v>3021</v>
      </c>
      <c r="F3" s="475">
        <v>43952</v>
      </c>
      <c r="G3" s="476">
        <v>43952</v>
      </c>
      <c r="H3" s="476">
        <v>44755</v>
      </c>
      <c r="I3" s="92">
        <f>'TALENTO HUMANO DIV.'!U29</f>
        <v>0.87894736842105281</v>
      </c>
      <c r="J3" s="92">
        <f>'TALENTO HUMANO DIV.'!W29</f>
        <v>0.52631578947368418</v>
      </c>
      <c r="K3" s="92">
        <f>'TALENTO HUMANO DIV.'!AC29</f>
        <v>0</v>
      </c>
      <c r="L3" s="476">
        <f>'TALENTO HUMANO DIV.'!Q3</f>
        <v>46050</v>
      </c>
      <c r="M3" s="477" t="s">
        <v>18</v>
      </c>
      <c r="N3" s="447"/>
      <c r="O3" s="447"/>
      <c r="P3" s="478" t="s">
        <v>452</v>
      </c>
    </row>
    <row r="4" spans="1:16" ht="75.75" customHeight="1" thickBot="1" x14ac:dyDescent="0.25">
      <c r="A4" s="465">
        <v>4</v>
      </c>
      <c r="B4" s="481">
        <v>2022</v>
      </c>
      <c r="C4" s="467" t="s">
        <v>3019</v>
      </c>
      <c r="D4" s="467" t="s">
        <v>3020</v>
      </c>
      <c r="E4" s="471" t="s">
        <v>3022</v>
      </c>
      <c r="F4" s="468">
        <v>44866</v>
      </c>
      <c r="G4" s="469">
        <v>44572</v>
      </c>
      <c r="H4" s="469">
        <v>45230</v>
      </c>
      <c r="I4" s="470">
        <f>SGSST!U29</f>
        <v>0.8927272727272727</v>
      </c>
      <c r="J4" s="470">
        <f>SGSST!W29</f>
        <v>0.54545454545454541</v>
      </c>
      <c r="K4" s="470">
        <f>SGSST!AC29</f>
        <v>0</v>
      </c>
      <c r="L4" s="469">
        <f>SGSST!Q3</f>
        <v>46051</v>
      </c>
      <c r="M4" s="466" t="s">
        <v>18</v>
      </c>
      <c r="N4" s="466"/>
      <c r="O4" s="466"/>
      <c r="P4" s="472" t="s">
        <v>452</v>
      </c>
    </row>
    <row r="5" spans="1:16" ht="93.75" customHeight="1" thickBot="1" x14ac:dyDescent="0.25">
      <c r="A5" s="678"/>
      <c r="B5" s="679">
        <v>2020</v>
      </c>
      <c r="C5" s="680" t="s">
        <v>3019</v>
      </c>
      <c r="D5" s="680" t="s">
        <v>3023</v>
      </c>
      <c r="E5" s="685" t="s">
        <v>3024</v>
      </c>
      <c r="F5" s="681">
        <v>44432</v>
      </c>
      <c r="G5" s="686">
        <v>44432</v>
      </c>
      <c r="H5" s="686">
        <v>44620</v>
      </c>
      <c r="I5" s="683">
        <f>'MATRICULA FINANCIERA'!U12</f>
        <v>0.85</v>
      </c>
      <c r="J5" s="683">
        <f>'MATRICULA FINANCIERA'!W12</f>
        <v>0</v>
      </c>
      <c r="K5" s="683">
        <f>'MATRICULA FINANCIERA'!AC12</f>
        <v>0.70839243498817961</v>
      </c>
      <c r="L5" s="682">
        <f>'MATRICULA FINANCIERA'!Q3</f>
        <v>46055</v>
      </c>
      <c r="M5" s="685" t="s">
        <v>23</v>
      </c>
      <c r="N5" s="679" t="s">
        <v>3025</v>
      </c>
      <c r="O5" s="679"/>
      <c r="P5" s="684" t="s">
        <v>2127</v>
      </c>
    </row>
    <row r="6" spans="1:16" ht="69" customHeight="1" thickBot="1" x14ac:dyDescent="0.25">
      <c r="A6" s="473">
        <v>5</v>
      </c>
      <c r="B6" s="479">
        <v>2020</v>
      </c>
      <c r="C6" s="474" t="s">
        <v>3019</v>
      </c>
      <c r="D6" s="474" t="s">
        <v>3026</v>
      </c>
      <c r="E6" s="477" t="s">
        <v>3027</v>
      </c>
      <c r="F6" s="475">
        <v>43836</v>
      </c>
      <c r="G6" s="476">
        <v>43836</v>
      </c>
      <c r="H6" s="476" t="s">
        <v>3028</v>
      </c>
      <c r="I6" s="92">
        <f>'LEGALIZACION AVANCES'!U13</f>
        <v>0.82500000000000007</v>
      </c>
      <c r="J6" s="92">
        <f>'LEGALIZACION AVANCES'!W13</f>
        <v>0.83333333333333337</v>
      </c>
      <c r="K6" s="92">
        <f>'LEGALIZACION AVANCES'!AC13</f>
        <v>0.75</v>
      </c>
      <c r="L6" s="476">
        <f>'LEGALIZACION AVANCES'!Q3</f>
        <v>46051</v>
      </c>
      <c r="M6" s="477" t="s">
        <v>18</v>
      </c>
      <c r="N6" s="447"/>
      <c r="O6" s="447"/>
      <c r="P6" s="478" t="s">
        <v>2127</v>
      </c>
    </row>
    <row r="7" spans="1:16" ht="61.5" customHeight="1" thickBot="1" x14ac:dyDescent="0.25">
      <c r="A7" s="465">
        <v>6</v>
      </c>
      <c r="B7" s="481">
        <v>2019</v>
      </c>
      <c r="C7" s="467" t="s">
        <v>3029</v>
      </c>
      <c r="D7" s="467" t="s">
        <v>999</v>
      </c>
      <c r="E7" s="471" t="s">
        <v>3030</v>
      </c>
      <c r="F7" s="468">
        <v>43313</v>
      </c>
      <c r="G7" s="469">
        <v>43136</v>
      </c>
      <c r="H7" s="469" t="s">
        <v>3031</v>
      </c>
      <c r="I7" s="470">
        <f>'BIENESTAR UNIVERSITARIO'!U32</f>
        <v>0.82319999999999993</v>
      </c>
      <c r="J7" s="470">
        <f>'BIENESTAR UNIVERSITARIO'!W32</f>
        <v>0.24</v>
      </c>
      <c r="K7" s="470">
        <f>'BIENESTAR UNIVERSITARIO'!AC32</f>
        <v>0.59508487327792714</v>
      </c>
      <c r="L7" s="469">
        <f>'BIENESTAR UNIVERSITARIO'!Q3</f>
        <v>46021</v>
      </c>
      <c r="M7" s="466" t="s">
        <v>18</v>
      </c>
      <c r="N7" s="1443"/>
      <c r="O7" s="466"/>
      <c r="P7" s="1442" t="s">
        <v>3044</v>
      </c>
    </row>
    <row r="8" spans="1:16" ht="43.5" thickBot="1" x14ac:dyDescent="0.25">
      <c r="A8" s="473">
        <v>7</v>
      </c>
      <c r="B8" s="479">
        <v>2022</v>
      </c>
      <c r="C8" s="474" t="s">
        <v>3029</v>
      </c>
      <c r="D8" s="474" t="s">
        <v>3032</v>
      </c>
      <c r="E8" s="477" t="s">
        <v>3033</v>
      </c>
      <c r="F8" s="475">
        <v>44756</v>
      </c>
      <c r="G8" s="476" t="s">
        <v>1148</v>
      </c>
      <c r="H8" s="476" t="s">
        <v>3034</v>
      </c>
      <c r="I8" s="92">
        <f>'RELIQUIDACION MATRICULA'!U21</f>
        <v>0.41428571428571431</v>
      </c>
      <c r="J8" s="92">
        <f>'RELIQUIDACION MATRICULA'!W21</f>
        <v>0.14285714285714285</v>
      </c>
      <c r="K8" s="92">
        <f>'RELIQUIDACION MATRICULA'!AC21</f>
        <v>0.57246004566210051</v>
      </c>
      <c r="L8" s="476">
        <f>'RELIQUIDACION MATRICULA'!Q3</f>
        <v>46021</v>
      </c>
      <c r="M8" s="477" t="s">
        <v>18</v>
      </c>
      <c r="N8" s="199" t="s">
        <v>3035</v>
      </c>
      <c r="O8" s="447"/>
      <c r="P8" s="478" t="s">
        <v>3036</v>
      </c>
    </row>
    <row r="9" spans="1:16" ht="54" customHeight="1" thickBot="1" x14ac:dyDescent="0.25">
      <c r="A9" s="473">
        <v>8</v>
      </c>
      <c r="B9" s="447">
        <v>2019</v>
      </c>
      <c r="C9" s="467" t="s">
        <v>3019</v>
      </c>
      <c r="D9" s="467" t="s">
        <v>83</v>
      </c>
      <c r="E9" s="467" t="s">
        <v>3037</v>
      </c>
      <c r="F9" s="468">
        <v>43101</v>
      </c>
      <c r="G9" s="469">
        <v>43101</v>
      </c>
      <c r="H9" s="469">
        <v>43956</v>
      </c>
      <c r="I9" s="92">
        <f>TRANSPORTE!U31</f>
        <v>0.9770833333333333</v>
      </c>
      <c r="J9" s="470">
        <f>TRANSPORTE!W31</f>
        <v>8.3333333333333329E-2</v>
      </c>
      <c r="K9" s="470">
        <f>TRANSPORTE!AC31</f>
        <v>0.75937499999999991</v>
      </c>
      <c r="L9" s="469">
        <f>TRANSPORTE!Q3</f>
        <v>46021</v>
      </c>
      <c r="M9" s="466" t="s">
        <v>23</v>
      </c>
      <c r="N9" s="466" t="s">
        <v>3038</v>
      </c>
      <c r="O9" s="466"/>
      <c r="P9" s="1442" t="s">
        <v>3039</v>
      </c>
    </row>
    <row r="10" spans="1:16" ht="44.25" customHeight="1" thickBot="1" x14ac:dyDescent="0.25">
      <c r="A10" s="465">
        <v>9</v>
      </c>
      <c r="B10" s="466">
        <v>2019</v>
      </c>
      <c r="C10" s="474" t="s">
        <v>3040</v>
      </c>
      <c r="D10" s="474" t="s">
        <v>3041</v>
      </c>
      <c r="E10" s="477" t="s">
        <v>3042</v>
      </c>
      <c r="F10" s="475">
        <v>43109</v>
      </c>
      <c r="G10" s="476">
        <v>43344</v>
      </c>
      <c r="H10" s="476">
        <v>44915</v>
      </c>
      <c r="I10" s="470">
        <f>'ARCHIVO HISTÓRICO '!U16</f>
        <v>1</v>
      </c>
      <c r="J10" s="470">
        <f>'ARCHIVO HISTÓRICO '!W16</f>
        <v>0.66666666666666663</v>
      </c>
      <c r="K10" s="470">
        <f>'ARCHIVO HISTÓRICO '!AC16</f>
        <v>0.94988310569705925</v>
      </c>
      <c r="L10" s="476" t="str">
        <f>'ARCHIVO HISTÓRICO '!Q3</f>
        <v>30/07/2024</v>
      </c>
      <c r="M10" s="477" t="s">
        <v>23</v>
      </c>
      <c r="N10" s="447" t="s">
        <v>3043</v>
      </c>
      <c r="O10" s="447"/>
      <c r="P10" s="478" t="s">
        <v>3044</v>
      </c>
    </row>
    <row r="11" spans="1:16" ht="75" customHeight="1" thickBot="1" x14ac:dyDescent="0.25">
      <c r="A11" s="473">
        <v>10</v>
      </c>
      <c r="B11" s="447">
        <v>2024</v>
      </c>
      <c r="C11" s="467" t="s">
        <v>3045</v>
      </c>
      <c r="D11" s="467" t="s">
        <v>3046</v>
      </c>
      <c r="E11" s="467" t="s">
        <v>3047</v>
      </c>
      <c r="F11" s="468">
        <v>45366</v>
      </c>
      <c r="G11" s="469">
        <v>45366</v>
      </c>
      <c r="H11" s="469">
        <v>45656</v>
      </c>
      <c r="I11" s="470">
        <f>REGIONALIZACIÓN!U34</f>
        <v>0.77884615384615374</v>
      </c>
      <c r="J11" s="470">
        <f>REGIONALIZACIÓN!W34</f>
        <v>0.11538461538461539</v>
      </c>
      <c r="K11" s="470">
        <f>REGIONALIZACIÓN!AC34</f>
        <v>0.80657263412636038</v>
      </c>
      <c r="L11" s="469">
        <f>REGIONALIZACIÓN!Q3</f>
        <v>46052</v>
      </c>
      <c r="M11" s="466" t="s">
        <v>18</v>
      </c>
      <c r="N11" s="466" t="s">
        <v>3048</v>
      </c>
      <c r="O11" s="466"/>
      <c r="P11" s="1442" t="s">
        <v>3049</v>
      </c>
    </row>
    <row r="12" spans="1:16" ht="43.5" customHeight="1" thickBot="1" x14ac:dyDescent="0.25">
      <c r="A12" s="465">
        <v>11</v>
      </c>
      <c r="B12" s="466">
        <v>2024</v>
      </c>
      <c r="C12" s="474" t="s">
        <v>3013</v>
      </c>
      <c r="D12" s="474" t="s">
        <v>1417</v>
      </c>
      <c r="E12" s="477" t="s">
        <v>3050</v>
      </c>
      <c r="F12" s="475">
        <v>45359</v>
      </c>
      <c r="G12" s="476">
        <v>45359</v>
      </c>
      <c r="H12" s="476">
        <v>45723</v>
      </c>
      <c r="I12" s="92">
        <f>'PLANES ACADÉMICA'!U39</f>
        <v>0.53750000000000009</v>
      </c>
      <c r="J12" s="470">
        <f>'PLANES ACADÉMICA'!W39</f>
        <v>0.9375</v>
      </c>
      <c r="K12" s="470">
        <f>'PLANES ACADÉMICA'!AC39</f>
        <v>0.94791666666666663</v>
      </c>
      <c r="L12" s="476" t="str">
        <f>'PLANES ACADÉMICA'!Q3</f>
        <v>30/1/2026</v>
      </c>
      <c r="M12" s="477" t="s">
        <v>18</v>
      </c>
      <c r="N12" s="447"/>
      <c r="O12" s="447"/>
      <c r="P12" s="478" t="s">
        <v>3051</v>
      </c>
    </row>
    <row r="13" spans="1:16" ht="42.75" customHeight="1" thickBot="1" x14ac:dyDescent="0.25">
      <c r="A13" s="473">
        <v>12</v>
      </c>
      <c r="B13" s="447">
        <v>2024</v>
      </c>
      <c r="C13" s="467" t="s">
        <v>3013</v>
      </c>
      <c r="D13" s="467" t="s">
        <v>1417</v>
      </c>
      <c r="E13" s="467" t="s">
        <v>3052</v>
      </c>
      <c r="F13" s="468">
        <v>45516</v>
      </c>
      <c r="G13" s="469">
        <v>45516</v>
      </c>
      <c r="H13" s="469">
        <v>45747</v>
      </c>
      <c r="I13" s="470">
        <f>'Profesor Invitado'!U20</f>
        <v>0.95833333333333337</v>
      </c>
      <c r="J13" s="470">
        <f>'Profesor Invitado'!W20</f>
        <v>1</v>
      </c>
      <c r="K13" s="470">
        <f>'Profesor Invitado'!AC20</f>
        <v>0.93276777469990757</v>
      </c>
      <c r="L13" s="469">
        <f>'Profesor Invitado'!Q4</f>
        <v>46048</v>
      </c>
      <c r="M13" s="466" t="s">
        <v>18</v>
      </c>
      <c r="N13" s="1443"/>
      <c r="O13" s="466"/>
      <c r="P13" s="1442" t="s">
        <v>3053</v>
      </c>
    </row>
    <row r="14" spans="1:16" ht="81" customHeight="1" thickBot="1" x14ac:dyDescent="0.25">
      <c r="A14" s="465">
        <v>13</v>
      </c>
      <c r="B14" s="466">
        <v>2024</v>
      </c>
      <c r="C14" s="474" t="s">
        <v>3054</v>
      </c>
      <c r="D14" s="474" t="s">
        <v>1672</v>
      </c>
      <c r="E14" s="477" t="s">
        <v>3055</v>
      </c>
      <c r="F14" s="475">
        <v>45595</v>
      </c>
      <c r="G14" s="476">
        <v>45595</v>
      </c>
      <c r="H14" s="476">
        <v>45959</v>
      </c>
      <c r="I14" s="92">
        <f>PETI!U51</f>
        <v>0.96744186046511627</v>
      </c>
      <c r="J14" s="470">
        <f>PETI!W51</f>
        <v>0.72093023255813948</v>
      </c>
      <c r="K14" s="470">
        <f>PETI!AC51</f>
        <v>0.88891516871649334</v>
      </c>
      <c r="L14" s="476">
        <f>PETI!Q3</f>
        <v>46057</v>
      </c>
      <c r="M14" s="477" t="s">
        <v>18</v>
      </c>
      <c r="N14" s="447" t="s">
        <v>3056</v>
      </c>
      <c r="O14" s="447"/>
      <c r="P14" s="478" t="s">
        <v>1673</v>
      </c>
    </row>
    <row r="15" spans="1:16" ht="81.75" customHeight="1" thickBot="1" x14ac:dyDescent="0.25">
      <c r="A15" s="473">
        <v>14</v>
      </c>
      <c r="B15" s="447">
        <v>2025</v>
      </c>
      <c r="C15" s="467" t="s">
        <v>3013</v>
      </c>
      <c r="D15" s="467" t="s">
        <v>3057</v>
      </c>
      <c r="E15" s="467" t="s">
        <v>3058</v>
      </c>
      <c r="F15" s="468">
        <v>45742</v>
      </c>
      <c r="G15" s="469">
        <v>45742</v>
      </c>
      <c r="H15" s="469">
        <v>45988</v>
      </c>
      <c r="I15" s="470">
        <f>'Planes DARCA'!U19</f>
        <v>0.95000000000000018</v>
      </c>
      <c r="J15" s="480">
        <f>'Planes DARCA'!W19</f>
        <v>0.58333333333333337</v>
      </c>
      <c r="K15" s="480">
        <f>'Planes DARCA'!AC19</f>
        <v>0.79467160848079066</v>
      </c>
      <c r="L15" s="469">
        <f>'Planes DARCA'!Q3</f>
        <v>46022</v>
      </c>
      <c r="M15" s="466" t="s">
        <v>18</v>
      </c>
      <c r="N15" s="1443"/>
      <c r="O15" s="466"/>
      <c r="P15" s="1442" t="s">
        <v>3153</v>
      </c>
    </row>
    <row r="16" spans="1:16" ht="81.75" customHeight="1" thickBot="1" x14ac:dyDescent="0.25">
      <c r="A16" s="465">
        <v>15</v>
      </c>
      <c r="B16" s="466">
        <v>2025</v>
      </c>
      <c r="C16" s="474" t="s">
        <v>3059</v>
      </c>
      <c r="D16" s="474" t="s">
        <v>3060</v>
      </c>
      <c r="E16" s="477" t="s">
        <v>3061</v>
      </c>
      <c r="F16" s="475">
        <v>45313</v>
      </c>
      <c r="G16" s="476">
        <v>45293</v>
      </c>
      <c r="H16" s="476">
        <v>46011</v>
      </c>
      <c r="I16" s="92">
        <f>'Proyectos internos VRI'!U26</f>
        <v>0.84736842105263166</v>
      </c>
      <c r="J16" s="470">
        <f>'Proyectos internos VRI'!W26</f>
        <v>1</v>
      </c>
      <c r="K16" s="470">
        <f>'Proyectos internos VRI'!AC26</f>
        <v>0</v>
      </c>
      <c r="L16" s="476">
        <f>'Proyectos internos VRI'!Q3</f>
        <v>46052</v>
      </c>
      <c r="M16" s="477" t="s">
        <v>18</v>
      </c>
      <c r="N16" s="447" t="s">
        <v>3062</v>
      </c>
      <c r="O16" s="447"/>
      <c r="P16" s="478" t="s">
        <v>3063</v>
      </c>
    </row>
    <row r="17" spans="1:16" ht="81.75" customHeight="1" thickBot="1" x14ac:dyDescent="0.25">
      <c r="A17" s="473">
        <v>16</v>
      </c>
      <c r="B17" s="447">
        <v>2025</v>
      </c>
      <c r="C17" s="467" t="s">
        <v>3029</v>
      </c>
      <c r="D17" s="467" t="s">
        <v>3016</v>
      </c>
      <c r="E17" s="467" t="s">
        <v>3064</v>
      </c>
      <c r="F17" s="468">
        <v>45790</v>
      </c>
      <c r="G17" s="469">
        <v>45796</v>
      </c>
      <c r="H17" s="469">
        <v>46021</v>
      </c>
      <c r="I17" s="92">
        <f>'CIC Unidad 2'!U19</f>
        <v>0.41666666666666669</v>
      </c>
      <c r="J17" s="470">
        <f>'CIC Unidad 2'!W19</f>
        <v>1</v>
      </c>
      <c r="K17" s="470">
        <f>'CIC Unidad 2'!AC19</f>
        <v>0.94000000000000006</v>
      </c>
      <c r="L17" s="469">
        <f>'CIC Unidad 2'!Q3</f>
        <v>46050</v>
      </c>
      <c r="M17" s="466" t="s">
        <v>18</v>
      </c>
      <c r="N17" s="466" t="s">
        <v>3065</v>
      </c>
      <c r="O17" s="466"/>
      <c r="P17" s="1442" t="s">
        <v>2127</v>
      </c>
    </row>
    <row r="18" spans="1:16" ht="81.75" customHeight="1" thickBot="1" x14ac:dyDescent="0.25">
      <c r="A18" s="465">
        <v>17</v>
      </c>
      <c r="B18" s="466">
        <v>2025</v>
      </c>
      <c r="C18" s="474" t="s">
        <v>3019</v>
      </c>
      <c r="D18" s="474" t="s">
        <v>3066</v>
      </c>
      <c r="E18" s="477" t="s">
        <v>3067</v>
      </c>
      <c r="F18" s="475">
        <v>45806</v>
      </c>
      <c r="G18" s="476">
        <v>45818</v>
      </c>
      <c r="H18" s="476">
        <v>46184</v>
      </c>
      <c r="I18" s="92">
        <f>'CIC Unidad 1'!U19</f>
        <v>0.55700000000000005</v>
      </c>
      <c r="J18" s="470">
        <f>'CIC Unidad 1'!W19</f>
        <v>1</v>
      </c>
      <c r="K18" s="470">
        <f>'CIC Unidad 1'!AC19</f>
        <v>0.77849999999999997</v>
      </c>
      <c r="L18" s="476">
        <f>'CIC Unidad 1'!Q3</f>
        <v>46056</v>
      </c>
      <c r="M18" s="477" t="s">
        <v>18</v>
      </c>
      <c r="N18" s="447" t="s">
        <v>3065</v>
      </c>
      <c r="O18" s="447"/>
      <c r="P18" s="478" t="s">
        <v>2127</v>
      </c>
    </row>
    <row r="19" spans="1:16" ht="81.75" customHeight="1" thickBot="1" x14ac:dyDescent="0.25">
      <c r="A19" s="473">
        <v>18</v>
      </c>
      <c r="B19" s="447">
        <v>2025</v>
      </c>
      <c r="C19" s="467" t="s">
        <v>3013</v>
      </c>
      <c r="D19" s="467" t="s">
        <v>1417</v>
      </c>
      <c r="E19" s="467" t="s">
        <v>3068</v>
      </c>
      <c r="F19" s="468">
        <v>45825</v>
      </c>
      <c r="G19" s="469">
        <v>45825</v>
      </c>
      <c r="H19" s="469">
        <v>46189</v>
      </c>
      <c r="I19" s="92">
        <f>TEMPORALES!U19</f>
        <v>0.54999999999999993</v>
      </c>
      <c r="J19" s="470">
        <f>TEMPORALES!W19</f>
        <v>1</v>
      </c>
      <c r="K19" s="470">
        <f>TEMPORALES!AC19</f>
        <v>0.77500000000000002</v>
      </c>
      <c r="L19" s="469">
        <f>TEMPORALES!Q3</f>
        <v>46044</v>
      </c>
      <c r="M19" s="466" t="s">
        <v>18</v>
      </c>
      <c r="N19" s="466" t="s">
        <v>3069</v>
      </c>
      <c r="O19" s="466"/>
      <c r="P19" s="1442" t="s">
        <v>3070</v>
      </c>
    </row>
    <row r="20" spans="1:16" ht="81.75" customHeight="1" thickBot="1" x14ac:dyDescent="0.25">
      <c r="A20" s="465">
        <v>19</v>
      </c>
      <c r="B20" s="466">
        <v>2025</v>
      </c>
      <c r="C20" s="474" t="s">
        <v>3013</v>
      </c>
      <c r="D20" s="474" t="s">
        <v>1417</v>
      </c>
      <c r="E20" s="477" t="s">
        <v>3071</v>
      </c>
      <c r="F20" s="475">
        <v>45852</v>
      </c>
      <c r="G20" s="476">
        <v>45852</v>
      </c>
      <c r="H20" s="476">
        <v>46216</v>
      </c>
      <c r="I20" s="92">
        <f>'ACTOS ADTVOS VACAD'!U15</f>
        <v>1</v>
      </c>
      <c r="J20" s="470">
        <f>'ACTOS ADTVOS VACAD'!W15</f>
        <v>1</v>
      </c>
      <c r="K20" s="470">
        <f>'ACTOS ADTVOS VACAD'!AC15</f>
        <v>1</v>
      </c>
      <c r="L20" s="476" t="str">
        <f>'ACTOS ADTVOS VACAD'!Q3</f>
        <v>29/01/2026</v>
      </c>
      <c r="M20" s="477" t="s">
        <v>18</v>
      </c>
      <c r="N20" s="447"/>
      <c r="O20" s="447"/>
      <c r="P20" s="478" t="s">
        <v>3015</v>
      </c>
    </row>
    <row r="21" spans="1:16" ht="81.75" customHeight="1" thickBot="1" x14ac:dyDescent="0.25">
      <c r="A21" s="465"/>
      <c r="B21" s="466"/>
      <c r="C21" s="680" t="s">
        <v>3016</v>
      </c>
      <c r="D21" s="680" t="s">
        <v>3016</v>
      </c>
      <c r="E21" s="680" t="s">
        <v>63</v>
      </c>
      <c r="F21" s="681">
        <v>45979</v>
      </c>
      <c r="G21" s="681">
        <v>45979</v>
      </c>
      <c r="H21" s="682">
        <v>46313</v>
      </c>
      <c r="I21" s="683">
        <f>'TALENTO HUMANO UNISALUD'!U44</f>
        <v>0</v>
      </c>
      <c r="J21" s="683">
        <f>'TALENTO HUMANO UNISALUD'!W44</f>
        <v>1</v>
      </c>
      <c r="K21" s="683">
        <f>'TALENTO HUMANO UNISALUD'!AC44</f>
        <v>0</v>
      </c>
      <c r="L21" s="681" t="s">
        <v>3017</v>
      </c>
      <c r="M21" s="679" t="s">
        <v>454</v>
      </c>
      <c r="N21" s="679" t="s">
        <v>3018</v>
      </c>
      <c r="O21" s="679"/>
      <c r="P21" s="684" t="s">
        <v>452</v>
      </c>
    </row>
    <row r="22" spans="1:16" ht="81.75" customHeight="1" thickBot="1" x14ac:dyDescent="0.25">
      <c r="A22" s="465"/>
      <c r="B22" s="466"/>
      <c r="C22" s="474" t="s">
        <v>3019</v>
      </c>
      <c r="D22" s="474" t="s">
        <v>3072</v>
      </c>
      <c r="E22" s="475" t="s">
        <v>3071</v>
      </c>
      <c r="F22" s="475"/>
      <c r="G22" s="476"/>
      <c r="H22" s="476"/>
      <c r="I22" s="92"/>
      <c r="J22" s="470"/>
      <c r="K22" s="470"/>
      <c r="L22" s="475"/>
      <c r="M22" s="447" t="s">
        <v>3364</v>
      </c>
      <c r="N22" s="447" t="s">
        <v>3074</v>
      </c>
      <c r="O22" s="447"/>
      <c r="P22" s="478" t="s">
        <v>3015</v>
      </c>
    </row>
    <row r="23" spans="1:16" ht="81.75" customHeight="1" thickBot="1" x14ac:dyDescent="0.25">
      <c r="A23" s="465"/>
      <c r="B23" s="466"/>
      <c r="C23" s="467" t="s">
        <v>3075</v>
      </c>
      <c r="D23" s="467" t="s">
        <v>3076</v>
      </c>
      <c r="E23" s="467" t="s">
        <v>3077</v>
      </c>
      <c r="F23" s="468"/>
      <c r="G23" s="468"/>
      <c r="H23" s="469"/>
      <c r="I23" s="92"/>
      <c r="J23" s="470"/>
      <c r="K23" s="470"/>
      <c r="L23" s="469"/>
      <c r="M23" s="466" t="s">
        <v>3073</v>
      </c>
      <c r="N23" s="466" t="s">
        <v>3078</v>
      </c>
      <c r="O23" s="466"/>
      <c r="P23" s="478" t="s">
        <v>3669</v>
      </c>
    </row>
    <row r="24" spans="1:16" ht="81.75" customHeight="1" thickBot="1" x14ac:dyDescent="0.25">
      <c r="A24" s="465"/>
      <c r="B24" s="466"/>
      <c r="C24" s="474" t="s">
        <v>3019</v>
      </c>
      <c r="D24" s="474" t="s">
        <v>3079</v>
      </c>
      <c r="E24" s="475" t="s">
        <v>3080</v>
      </c>
      <c r="F24" s="475"/>
      <c r="G24" s="476"/>
      <c r="H24" s="476"/>
      <c r="I24" s="92"/>
      <c r="J24" s="470"/>
      <c r="K24" s="470"/>
      <c r="L24" s="475"/>
      <c r="M24" s="447" t="s">
        <v>3073</v>
      </c>
      <c r="N24" s="447" t="s">
        <v>3078</v>
      </c>
      <c r="O24" s="447"/>
      <c r="P24" s="478" t="s">
        <v>3081</v>
      </c>
    </row>
    <row r="25" spans="1:16" ht="54" customHeight="1" thickBot="1" x14ac:dyDescent="0.25">
      <c r="A25" s="473">
        <v>3</v>
      </c>
      <c r="B25" s="447">
        <v>2020</v>
      </c>
      <c r="C25" s="467" t="s">
        <v>3082</v>
      </c>
      <c r="D25" s="467" t="s">
        <v>3082</v>
      </c>
      <c r="E25" s="467" t="s">
        <v>3083</v>
      </c>
      <c r="F25" s="468" t="s">
        <v>3017</v>
      </c>
      <c r="G25" s="468" t="s">
        <v>3017</v>
      </c>
      <c r="H25" s="469" t="s">
        <v>3017</v>
      </c>
      <c r="I25" s="480">
        <f>'CGR 2020'!Q34</f>
        <v>0.98</v>
      </c>
      <c r="J25" s="482">
        <f>'CGR 2020'!U34</f>
        <v>0.23333333333333334</v>
      </c>
      <c r="K25" s="469" t="s">
        <v>3017</v>
      </c>
      <c r="L25" s="469">
        <f>'CGR 2020'!M32</f>
        <v>46022</v>
      </c>
      <c r="M25" s="466" t="s">
        <v>18</v>
      </c>
      <c r="N25" s="1443"/>
      <c r="O25" s="466"/>
      <c r="P25" s="1442" t="s">
        <v>2830</v>
      </c>
    </row>
    <row r="26" spans="1:16" ht="55.5" customHeight="1" thickBot="1" x14ac:dyDescent="0.25">
      <c r="A26" s="465">
        <v>4</v>
      </c>
      <c r="B26" s="466">
        <v>2021</v>
      </c>
      <c r="C26" s="474" t="s">
        <v>3082</v>
      </c>
      <c r="D26" s="474" t="s">
        <v>3082</v>
      </c>
      <c r="E26" s="475" t="s">
        <v>3084</v>
      </c>
      <c r="F26" s="475" t="s">
        <v>3017</v>
      </c>
      <c r="G26" s="476" t="s">
        <v>3017</v>
      </c>
      <c r="H26" s="476" t="s">
        <v>3017</v>
      </c>
      <c r="I26" s="483">
        <f>'CGR 2021'!Q40</f>
        <v>0.98083333333333322</v>
      </c>
      <c r="J26" s="484">
        <f>'CGR 2021'!U40</f>
        <v>0.30555555555555558</v>
      </c>
      <c r="K26" s="486" t="s">
        <v>3017</v>
      </c>
      <c r="L26" s="476">
        <f>'CGR 2021'!M38</f>
        <v>46022</v>
      </c>
      <c r="M26" s="477" t="s">
        <v>18</v>
      </c>
      <c r="N26" s="447"/>
      <c r="O26" s="447"/>
      <c r="P26" s="478" t="s">
        <v>2830</v>
      </c>
    </row>
    <row r="27" spans="1:16" ht="52.5" customHeight="1" thickBot="1" x14ac:dyDescent="0.25">
      <c r="A27" s="473">
        <v>5</v>
      </c>
      <c r="B27" s="447">
        <v>2023</v>
      </c>
      <c r="C27" s="467" t="s">
        <v>3082</v>
      </c>
      <c r="D27" s="467" t="s">
        <v>3082</v>
      </c>
      <c r="E27" s="467" t="s">
        <v>3085</v>
      </c>
      <c r="F27" s="468">
        <v>45482</v>
      </c>
      <c r="G27" s="468">
        <v>45482</v>
      </c>
      <c r="H27" s="469">
        <v>45846</v>
      </c>
      <c r="I27" s="485">
        <f>'CGR 2023'!Q25</f>
        <v>1</v>
      </c>
      <c r="J27" s="485">
        <f>'CGR 2023'!U25</f>
        <v>0.8</v>
      </c>
      <c r="K27" s="469" t="s">
        <v>3017</v>
      </c>
      <c r="L27" s="469">
        <f>'CGR 2023'!M9</f>
        <v>45838</v>
      </c>
      <c r="M27" s="466" t="s">
        <v>18</v>
      </c>
      <c r="N27" s="1443"/>
      <c r="O27" s="466"/>
      <c r="P27" s="1442" t="s">
        <v>2830</v>
      </c>
    </row>
    <row r="28" spans="1:16" ht="52.5" customHeight="1" thickBot="1" x14ac:dyDescent="0.25">
      <c r="A28" s="473"/>
      <c r="B28" s="447"/>
      <c r="C28" s="474" t="s">
        <v>3082</v>
      </c>
      <c r="D28" s="474" t="s">
        <v>3082</v>
      </c>
      <c r="E28" s="474" t="s">
        <v>3086</v>
      </c>
      <c r="F28" s="475">
        <v>45828</v>
      </c>
      <c r="G28" s="476">
        <v>45849</v>
      </c>
      <c r="H28" s="476">
        <v>46213</v>
      </c>
      <c r="I28" s="485">
        <f>'CGR 2024'!V37</f>
        <v>0.81850574712643676</v>
      </c>
      <c r="J28" s="485">
        <f>'CGR 2024'!X37</f>
        <v>0.93103448275862066</v>
      </c>
      <c r="K28" s="469" t="s">
        <v>3017</v>
      </c>
      <c r="L28" s="475" t="str">
        <f>'CGR 2024'!R3</f>
        <v> 31/12/2025</v>
      </c>
      <c r="M28" s="447" t="s">
        <v>18</v>
      </c>
      <c r="N28" s="447"/>
      <c r="O28" s="447"/>
      <c r="P28" s="478" t="s">
        <v>2830</v>
      </c>
    </row>
    <row r="29" spans="1:16" x14ac:dyDescent="0.2">
      <c r="A29" s="1263"/>
      <c r="B29" s="1264"/>
      <c r="C29" s="1265"/>
      <c r="D29" s="1265"/>
      <c r="E29" s="1265"/>
      <c r="F29" s="1266"/>
      <c r="G29" s="1267"/>
      <c r="H29" s="1267"/>
      <c r="I29" s="1268"/>
      <c r="J29" s="1268"/>
      <c r="K29" s="1269"/>
      <c r="L29" s="1266"/>
      <c r="M29" s="1264"/>
      <c r="N29" s="1264"/>
      <c r="O29" s="1264"/>
      <c r="P29" s="1264"/>
    </row>
    <row r="30" spans="1:16" ht="12.75" x14ac:dyDescent="0.2">
      <c r="A30" s="487"/>
      <c r="B30" s="1"/>
      <c r="C30" s="1"/>
      <c r="D30" s="1"/>
      <c r="E30" s="1"/>
      <c r="F30" s="488"/>
      <c r="G30" s="1"/>
      <c r="H30" s="1"/>
      <c r="I30" s="1"/>
      <c r="J30" s="1"/>
      <c r="K30" s="1"/>
      <c r="L30" s="1"/>
      <c r="M30" s="1"/>
      <c r="N30" s="1"/>
      <c r="O30" s="1"/>
      <c r="P30" s="1"/>
    </row>
    <row r="31" spans="1:16" ht="33.75" customHeight="1" x14ac:dyDescent="0.2">
      <c r="A31" s="487"/>
      <c r="B31" s="1"/>
      <c r="C31" s="1"/>
      <c r="D31" s="1"/>
      <c r="E31" s="1"/>
      <c r="F31" s="488"/>
      <c r="G31" s="1"/>
      <c r="H31" s="1"/>
      <c r="I31" s="1"/>
      <c r="J31" s="1"/>
      <c r="K31" s="489"/>
      <c r="L31" s="1"/>
      <c r="M31" s="1"/>
      <c r="N31" s="1"/>
      <c r="O31" s="1"/>
      <c r="P31" s="1"/>
    </row>
    <row r="32" spans="1:16" x14ac:dyDescent="0.2">
      <c r="B32" s="490"/>
      <c r="E32" s="491"/>
      <c r="F32" s="494"/>
      <c r="G32" s="1"/>
      <c r="H32" s="1"/>
      <c r="I32" s="1"/>
      <c r="J32" s="1"/>
      <c r="K32" s="1"/>
      <c r="L32" s="1"/>
      <c r="M32" s="490"/>
      <c r="N32" s="490"/>
      <c r="O32" s="490"/>
      <c r="P32" s="492"/>
    </row>
    <row r="33" spans="2:16" ht="15" customHeight="1" x14ac:dyDescent="0.2">
      <c r="B33" s="490"/>
      <c r="E33" s="491"/>
      <c r="F33" s="494"/>
      <c r="G33" s="1"/>
      <c r="H33" s="1"/>
      <c r="I33" s="1"/>
      <c r="J33" s="1"/>
      <c r="K33" s="1"/>
      <c r="L33" s="1"/>
      <c r="M33" s="490"/>
      <c r="N33" s="490"/>
      <c r="O33" s="490"/>
      <c r="P33" s="492"/>
    </row>
    <row r="34" spans="2:16" ht="15" customHeight="1" x14ac:dyDescent="0.2">
      <c r="B34" s="490"/>
      <c r="C34" s="499"/>
      <c r="D34" s="490"/>
      <c r="E34" s="490"/>
      <c r="F34" s="494"/>
      <c r="G34" s="1"/>
      <c r="H34" s="1"/>
      <c r="I34" s="1"/>
      <c r="J34" s="1"/>
      <c r="K34" s="1"/>
      <c r="L34" s="1"/>
      <c r="M34" s="490"/>
      <c r="N34" s="490"/>
      <c r="O34" s="490"/>
      <c r="P34" s="492"/>
    </row>
    <row r="35" spans="2:16" x14ac:dyDescent="0.2">
      <c r="B35" s="490"/>
      <c r="C35" s="490"/>
      <c r="D35" s="490"/>
      <c r="E35" s="491"/>
      <c r="F35" s="494"/>
      <c r="G35" s="1"/>
      <c r="H35" s="1"/>
      <c r="I35" s="1"/>
      <c r="J35" s="1"/>
      <c r="K35" s="1"/>
      <c r="L35" s="1"/>
      <c r="M35" s="490"/>
      <c r="N35" s="490"/>
      <c r="O35" s="490"/>
      <c r="P35" s="492"/>
    </row>
    <row r="36" spans="2:16" ht="15" customHeight="1" x14ac:dyDescent="0.2">
      <c r="B36" s="490"/>
      <c r="C36" s="490"/>
      <c r="D36" s="490"/>
      <c r="E36" s="491"/>
      <c r="F36" s="494"/>
      <c r="G36" s="1"/>
      <c r="H36" s="1"/>
      <c r="I36" s="1"/>
      <c r="J36" s="1"/>
      <c r="K36" s="1"/>
      <c r="L36" s="1"/>
      <c r="M36" s="490"/>
      <c r="N36" s="490"/>
      <c r="O36" s="490"/>
      <c r="P36" s="492"/>
    </row>
    <row r="37" spans="2:16" ht="15" x14ac:dyDescent="0.2">
      <c r="B37" s="490"/>
      <c r="C37" s="2145" t="s">
        <v>3087</v>
      </c>
      <c r="D37" s="2146"/>
      <c r="E37" s="491"/>
      <c r="F37" s="494"/>
      <c r="G37" s="1"/>
      <c r="H37" s="1"/>
      <c r="I37" s="1"/>
      <c r="J37" s="1"/>
      <c r="K37" s="1"/>
      <c r="L37" s="1"/>
      <c r="M37" s="499"/>
      <c r="N37" s="490"/>
      <c r="O37" s="490"/>
      <c r="P37" s="492"/>
    </row>
    <row r="38" spans="2:16" x14ac:dyDescent="0.2">
      <c r="B38" s="490"/>
      <c r="C38" s="493" t="s">
        <v>3088</v>
      </c>
      <c r="D38" s="493" t="s">
        <v>3089</v>
      </c>
      <c r="E38" s="491"/>
      <c r="F38" s="494"/>
      <c r="G38" s="1"/>
      <c r="H38" s="1"/>
      <c r="I38" s="1"/>
      <c r="J38" s="1"/>
      <c r="K38" s="1"/>
      <c r="L38" s="1"/>
      <c r="M38" s="490"/>
      <c r="N38" s="490"/>
      <c r="O38" s="490"/>
      <c r="P38" s="492"/>
    </row>
    <row r="39" spans="2:16" x14ac:dyDescent="0.2">
      <c r="B39" s="490"/>
      <c r="C39" s="495" t="s">
        <v>3090</v>
      </c>
      <c r="D39" s="496" t="s">
        <v>3091</v>
      </c>
      <c r="E39" s="491"/>
      <c r="F39" s="494"/>
      <c r="G39" s="1"/>
      <c r="H39" s="1"/>
      <c r="I39" s="1"/>
      <c r="J39" s="1"/>
      <c r="K39" s="1"/>
      <c r="L39" s="1"/>
      <c r="M39" s="490"/>
      <c r="N39" s="490"/>
      <c r="O39" s="490"/>
      <c r="P39" s="492"/>
    </row>
    <row r="40" spans="2:16" x14ac:dyDescent="0.2">
      <c r="B40" s="490"/>
      <c r="C40" s="497" t="s">
        <v>3092</v>
      </c>
      <c r="D40" s="497" t="s">
        <v>3093</v>
      </c>
      <c r="E40" s="491"/>
      <c r="F40" s="494"/>
      <c r="G40" s="1"/>
      <c r="H40" s="1"/>
      <c r="I40" s="1"/>
      <c r="J40" s="1"/>
      <c r="K40" s="1"/>
      <c r="L40" s="1"/>
      <c r="M40" s="490"/>
      <c r="N40" s="490"/>
      <c r="O40" s="490"/>
      <c r="P40" s="490"/>
    </row>
    <row r="41" spans="2:16" x14ac:dyDescent="0.2">
      <c r="B41" s="490"/>
      <c r="C41" s="498" t="s">
        <v>3094</v>
      </c>
      <c r="D41" s="498" t="s">
        <v>3095</v>
      </c>
      <c r="E41" s="491"/>
      <c r="F41" s="494"/>
      <c r="G41" s="1"/>
      <c r="H41" s="1"/>
      <c r="I41" s="1"/>
      <c r="J41" s="1"/>
      <c r="K41" s="1"/>
      <c r="L41" s="1"/>
      <c r="M41" s="490"/>
      <c r="N41" s="490"/>
      <c r="O41" s="490"/>
      <c r="P41" s="490"/>
    </row>
    <row r="42" spans="2:16" x14ac:dyDescent="0.2">
      <c r="B42" s="490"/>
      <c r="C42" s="490"/>
      <c r="D42" s="490"/>
      <c r="E42" s="491"/>
      <c r="F42" s="494"/>
      <c r="G42" s="1"/>
      <c r="H42" s="1"/>
      <c r="I42" s="1"/>
      <c r="J42" s="1"/>
      <c r="K42" s="1"/>
      <c r="L42" s="1"/>
      <c r="M42" s="490"/>
      <c r="N42" s="490"/>
      <c r="O42" s="490"/>
      <c r="P42" s="490"/>
    </row>
    <row r="43" spans="2:16" x14ac:dyDescent="0.2">
      <c r="G43" s="1"/>
      <c r="H43" s="1"/>
      <c r="I43" s="1"/>
      <c r="J43" s="1"/>
      <c r="K43" s="1"/>
      <c r="L43" s="1"/>
      <c r="P43" s="500"/>
    </row>
    <row r="44" spans="2:16" x14ac:dyDescent="0.2">
      <c r="G44" s="1"/>
      <c r="H44" s="1"/>
      <c r="I44" s="1"/>
      <c r="J44" s="1"/>
      <c r="K44" s="1"/>
      <c r="L44" s="1"/>
      <c r="P44" s="500"/>
    </row>
    <row r="45" spans="2:16" x14ac:dyDescent="0.2">
      <c r="G45" s="1"/>
      <c r="H45" s="1"/>
      <c r="I45" s="1"/>
      <c r="J45" s="1"/>
      <c r="K45" s="1"/>
      <c r="L45" s="1"/>
      <c r="P45" s="500"/>
    </row>
    <row r="46" spans="2:16" x14ac:dyDescent="0.2">
      <c r="G46" s="1"/>
      <c r="H46" s="1"/>
      <c r="I46" s="1"/>
      <c r="J46" s="1"/>
      <c r="K46" s="1"/>
      <c r="L46" s="1"/>
      <c r="P46" s="500"/>
    </row>
    <row r="47" spans="2:16" x14ac:dyDescent="0.2">
      <c r="G47" s="1"/>
      <c r="H47" s="1"/>
      <c r="I47" s="1"/>
      <c r="J47" s="1"/>
      <c r="K47" s="1"/>
      <c r="L47" s="1"/>
      <c r="P47" s="500"/>
    </row>
    <row r="48" spans="2:16" x14ac:dyDescent="0.2">
      <c r="G48" s="1"/>
      <c r="H48" s="1"/>
      <c r="I48" s="1"/>
      <c r="J48" s="1"/>
      <c r="K48" s="1"/>
      <c r="L48" s="1"/>
      <c r="P48" s="500"/>
    </row>
    <row r="49" spans="7:16" x14ac:dyDescent="0.2">
      <c r="G49" s="1"/>
      <c r="H49" s="1"/>
      <c r="I49" s="1"/>
      <c r="J49" s="1"/>
      <c r="K49" s="1"/>
      <c r="L49" s="1"/>
      <c r="P49" s="500"/>
    </row>
    <row r="50" spans="7:16" x14ac:dyDescent="0.2">
      <c r="G50" s="1"/>
      <c r="H50" s="1"/>
      <c r="I50" s="1"/>
      <c r="J50" s="1"/>
      <c r="K50" s="1"/>
      <c r="L50" s="1"/>
      <c r="P50" s="500"/>
    </row>
    <row r="51" spans="7:16" x14ac:dyDescent="0.2">
      <c r="G51" s="1"/>
      <c r="H51" s="1"/>
      <c r="I51" s="1"/>
      <c r="J51" s="1"/>
      <c r="K51" s="1"/>
      <c r="L51" s="1"/>
      <c r="P51" s="500"/>
    </row>
    <row r="52" spans="7:16" x14ac:dyDescent="0.2">
      <c r="G52" s="1"/>
      <c r="H52" s="1"/>
      <c r="I52" s="1"/>
      <c r="J52" s="1"/>
      <c r="K52" s="1"/>
      <c r="L52" s="1"/>
      <c r="P52" s="500"/>
    </row>
    <row r="53" spans="7:16" x14ac:dyDescent="0.2">
      <c r="G53" s="1"/>
      <c r="H53" s="1"/>
      <c r="I53" s="1"/>
      <c r="J53" s="1"/>
      <c r="K53" s="1"/>
      <c r="L53" s="1"/>
      <c r="P53" s="500"/>
    </row>
    <row r="54" spans="7:16" x14ac:dyDescent="0.2">
      <c r="P54" s="500"/>
    </row>
    <row r="55" spans="7:16" x14ac:dyDescent="0.2">
      <c r="P55" s="500"/>
    </row>
    <row r="56" spans="7:16" x14ac:dyDescent="0.2">
      <c r="P56" s="500"/>
    </row>
    <row r="57" spans="7:16" x14ac:dyDescent="0.2">
      <c r="P57" s="500"/>
    </row>
    <row r="58" spans="7:16" x14ac:dyDescent="0.2">
      <c r="P58" s="500"/>
    </row>
    <row r="59" spans="7:16" x14ac:dyDescent="0.2">
      <c r="P59" s="500"/>
    </row>
    <row r="60" spans="7:16" x14ac:dyDescent="0.2">
      <c r="P60" s="500"/>
    </row>
    <row r="61" spans="7:16" x14ac:dyDescent="0.2">
      <c r="P61" s="500"/>
    </row>
    <row r="62" spans="7:16" x14ac:dyDescent="0.2">
      <c r="P62" s="500"/>
    </row>
    <row r="63" spans="7:16" x14ac:dyDescent="0.2">
      <c r="P63" s="500"/>
    </row>
    <row r="64" spans="7:16" x14ac:dyDescent="0.2">
      <c r="P64" s="500"/>
    </row>
    <row r="65" spans="16:16" x14ac:dyDescent="0.2">
      <c r="P65" s="500"/>
    </row>
    <row r="66" spans="16:16" x14ac:dyDescent="0.2">
      <c r="P66" s="500"/>
    </row>
    <row r="67" spans="16:16" x14ac:dyDescent="0.2">
      <c r="P67" s="500"/>
    </row>
    <row r="68" spans="16:16" x14ac:dyDescent="0.2">
      <c r="P68" s="500"/>
    </row>
    <row r="69" spans="16:16" x14ac:dyDescent="0.2">
      <c r="P69" s="500"/>
    </row>
    <row r="70" spans="16:16" x14ac:dyDescent="0.2">
      <c r="P70" s="500"/>
    </row>
    <row r="71" spans="16:16" x14ac:dyDescent="0.2">
      <c r="P71" s="500"/>
    </row>
    <row r="72" spans="16:16" x14ac:dyDescent="0.2">
      <c r="P72" s="500"/>
    </row>
    <row r="73" spans="16:16" x14ac:dyDescent="0.2">
      <c r="P73" s="500"/>
    </row>
    <row r="74" spans="16:16" x14ac:dyDescent="0.2">
      <c r="P74" s="500"/>
    </row>
    <row r="75" spans="16:16" x14ac:dyDescent="0.2">
      <c r="P75" s="500"/>
    </row>
    <row r="76" spans="16:16" x14ac:dyDescent="0.2">
      <c r="P76" s="500"/>
    </row>
    <row r="77" spans="16:16" x14ac:dyDescent="0.2">
      <c r="P77" s="500"/>
    </row>
    <row r="78" spans="16:16" x14ac:dyDescent="0.2">
      <c r="P78" s="500"/>
    </row>
    <row r="79" spans="16:16" x14ac:dyDescent="0.2">
      <c r="P79" s="500"/>
    </row>
    <row r="80" spans="16:16" x14ac:dyDescent="0.2">
      <c r="P80" s="500"/>
    </row>
    <row r="81" spans="16:16" x14ac:dyDescent="0.2">
      <c r="P81" s="500"/>
    </row>
    <row r="82" spans="16:16" x14ac:dyDescent="0.2">
      <c r="P82" s="500"/>
    </row>
    <row r="83" spans="16:16" x14ac:dyDescent="0.2">
      <c r="P83" s="500"/>
    </row>
    <row r="84" spans="16:16" x14ac:dyDescent="0.2">
      <c r="P84" s="500"/>
    </row>
    <row r="85" spans="16:16" x14ac:dyDescent="0.2">
      <c r="P85" s="500"/>
    </row>
    <row r="86" spans="16:16" x14ac:dyDescent="0.2">
      <c r="P86" s="500"/>
    </row>
    <row r="87" spans="16:16" x14ac:dyDescent="0.2">
      <c r="P87" s="500"/>
    </row>
    <row r="88" spans="16:16" x14ac:dyDescent="0.2">
      <c r="P88" s="500"/>
    </row>
    <row r="89" spans="16:16" x14ac:dyDescent="0.2">
      <c r="P89" s="500"/>
    </row>
    <row r="90" spans="16:16" x14ac:dyDescent="0.2">
      <c r="P90" s="500"/>
    </row>
    <row r="91" spans="16:16" x14ac:dyDescent="0.2">
      <c r="P91" s="500"/>
    </row>
    <row r="92" spans="16:16" x14ac:dyDescent="0.2">
      <c r="P92" s="500"/>
    </row>
    <row r="93" spans="16:16" x14ac:dyDescent="0.2">
      <c r="P93" s="500"/>
    </row>
    <row r="94" spans="16:16" x14ac:dyDescent="0.2">
      <c r="P94" s="500"/>
    </row>
    <row r="95" spans="16:16" x14ac:dyDescent="0.2">
      <c r="P95" s="500"/>
    </row>
    <row r="96" spans="16:16" x14ac:dyDescent="0.2">
      <c r="P96" s="500"/>
    </row>
    <row r="97" spans="16:16" x14ac:dyDescent="0.2">
      <c r="P97" s="500"/>
    </row>
    <row r="98" spans="16:16" x14ac:dyDescent="0.2">
      <c r="P98" s="500"/>
    </row>
    <row r="99" spans="16:16" x14ac:dyDescent="0.2">
      <c r="P99" s="500"/>
    </row>
    <row r="100" spans="16:16" x14ac:dyDescent="0.2">
      <c r="P100" s="500"/>
    </row>
    <row r="101" spans="16:16" x14ac:dyDescent="0.2">
      <c r="P101" s="500"/>
    </row>
    <row r="102" spans="16:16" x14ac:dyDescent="0.2">
      <c r="P102" s="500"/>
    </row>
    <row r="103" spans="16:16" x14ac:dyDescent="0.2">
      <c r="P103" s="500"/>
    </row>
    <row r="104" spans="16:16" x14ac:dyDescent="0.2">
      <c r="P104" s="500"/>
    </row>
    <row r="105" spans="16:16" x14ac:dyDescent="0.2">
      <c r="P105" s="500"/>
    </row>
    <row r="106" spans="16:16" x14ac:dyDescent="0.2">
      <c r="P106" s="500"/>
    </row>
    <row r="107" spans="16:16" x14ac:dyDescent="0.2">
      <c r="P107" s="500"/>
    </row>
    <row r="108" spans="16:16" x14ac:dyDescent="0.2">
      <c r="P108" s="500"/>
    </row>
    <row r="109" spans="16:16" x14ac:dyDescent="0.2">
      <c r="P109" s="500"/>
    </row>
    <row r="110" spans="16:16" x14ac:dyDescent="0.2">
      <c r="P110" s="500"/>
    </row>
    <row r="111" spans="16:16" x14ac:dyDescent="0.2">
      <c r="P111" s="500"/>
    </row>
    <row r="112" spans="16:16" x14ac:dyDescent="0.2">
      <c r="P112" s="500"/>
    </row>
    <row r="113" spans="16:16" x14ac:dyDescent="0.2">
      <c r="P113" s="500"/>
    </row>
    <row r="114" spans="16:16" x14ac:dyDescent="0.2">
      <c r="P114" s="500"/>
    </row>
    <row r="115" spans="16:16" x14ac:dyDescent="0.2">
      <c r="P115" s="500"/>
    </row>
    <row r="116" spans="16:16" x14ac:dyDescent="0.2">
      <c r="P116" s="500"/>
    </row>
    <row r="117" spans="16:16" x14ac:dyDescent="0.2">
      <c r="P117" s="500"/>
    </row>
    <row r="118" spans="16:16" x14ac:dyDescent="0.2">
      <c r="P118" s="500"/>
    </row>
    <row r="119" spans="16:16" x14ac:dyDescent="0.2">
      <c r="P119" s="500"/>
    </row>
    <row r="120" spans="16:16" x14ac:dyDescent="0.2">
      <c r="P120" s="500"/>
    </row>
    <row r="121" spans="16:16" x14ac:dyDescent="0.2">
      <c r="P121" s="500"/>
    </row>
    <row r="122" spans="16:16" x14ac:dyDescent="0.2">
      <c r="P122" s="500"/>
    </row>
    <row r="123" spans="16:16" x14ac:dyDescent="0.2">
      <c r="P123" s="500"/>
    </row>
    <row r="124" spans="16:16" x14ac:dyDescent="0.2">
      <c r="P124" s="500"/>
    </row>
    <row r="125" spans="16:16" x14ac:dyDescent="0.2">
      <c r="P125" s="500"/>
    </row>
    <row r="126" spans="16:16" x14ac:dyDescent="0.2">
      <c r="P126" s="500"/>
    </row>
    <row r="127" spans="16:16" x14ac:dyDescent="0.2">
      <c r="P127" s="500"/>
    </row>
    <row r="128" spans="16:16" x14ac:dyDescent="0.2">
      <c r="P128" s="500"/>
    </row>
    <row r="129" spans="16:16" x14ac:dyDescent="0.2">
      <c r="P129" s="500"/>
    </row>
    <row r="130" spans="16:16" x14ac:dyDescent="0.2">
      <c r="P130" s="500"/>
    </row>
    <row r="131" spans="16:16" x14ac:dyDescent="0.2">
      <c r="P131" s="500"/>
    </row>
    <row r="132" spans="16:16" x14ac:dyDescent="0.2">
      <c r="P132" s="500"/>
    </row>
    <row r="133" spans="16:16" x14ac:dyDescent="0.2">
      <c r="P133" s="500"/>
    </row>
    <row r="134" spans="16:16" x14ac:dyDescent="0.2">
      <c r="P134" s="500"/>
    </row>
    <row r="135" spans="16:16" x14ac:dyDescent="0.2">
      <c r="P135" s="500"/>
    </row>
    <row r="136" spans="16:16" x14ac:dyDescent="0.2">
      <c r="P136" s="500"/>
    </row>
    <row r="137" spans="16:16" x14ac:dyDescent="0.2">
      <c r="P137" s="500"/>
    </row>
    <row r="138" spans="16:16" x14ac:dyDescent="0.2">
      <c r="P138" s="500"/>
    </row>
    <row r="139" spans="16:16" x14ac:dyDescent="0.2">
      <c r="P139" s="500"/>
    </row>
    <row r="140" spans="16:16" x14ac:dyDescent="0.2">
      <c r="P140" s="500"/>
    </row>
    <row r="141" spans="16:16" x14ac:dyDescent="0.2">
      <c r="P141" s="500"/>
    </row>
    <row r="142" spans="16:16" x14ac:dyDescent="0.2">
      <c r="P142" s="500"/>
    </row>
    <row r="143" spans="16:16" x14ac:dyDescent="0.2">
      <c r="P143" s="500"/>
    </row>
    <row r="144" spans="16:16" x14ac:dyDescent="0.2">
      <c r="P144" s="500"/>
    </row>
    <row r="145" spans="16:16" x14ac:dyDescent="0.2">
      <c r="P145" s="500"/>
    </row>
    <row r="146" spans="16:16" x14ac:dyDescent="0.2">
      <c r="P146" s="500"/>
    </row>
    <row r="147" spans="16:16" x14ac:dyDescent="0.2">
      <c r="P147" s="500"/>
    </row>
    <row r="148" spans="16:16" x14ac:dyDescent="0.2">
      <c r="P148" s="500"/>
    </row>
    <row r="149" spans="16:16" x14ac:dyDescent="0.2">
      <c r="P149" s="500"/>
    </row>
    <row r="150" spans="16:16" x14ac:dyDescent="0.2">
      <c r="P150" s="500"/>
    </row>
    <row r="151" spans="16:16" x14ac:dyDescent="0.2">
      <c r="P151" s="500"/>
    </row>
    <row r="152" spans="16:16" x14ac:dyDescent="0.2">
      <c r="P152" s="500"/>
    </row>
    <row r="153" spans="16:16" x14ac:dyDescent="0.2">
      <c r="P153" s="500"/>
    </row>
    <row r="154" spans="16:16" x14ac:dyDescent="0.2">
      <c r="P154" s="500"/>
    </row>
    <row r="155" spans="16:16" x14ac:dyDescent="0.2">
      <c r="P155" s="500"/>
    </row>
    <row r="156" spans="16:16" x14ac:dyDescent="0.2">
      <c r="P156" s="500"/>
    </row>
    <row r="157" spans="16:16" x14ac:dyDescent="0.2">
      <c r="P157" s="500"/>
    </row>
    <row r="158" spans="16:16" x14ac:dyDescent="0.2">
      <c r="P158" s="500"/>
    </row>
    <row r="159" spans="16:16" x14ac:dyDescent="0.2">
      <c r="P159" s="500"/>
    </row>
    <row r="160" spans="16:16" x14ac:dyDescent="0.2">
      <c r="P160" s="500"/>
    </row>
    <row r="161" spans="16:16" x14ac:dyDescent="0.2">
      <c r="P161" s="500"/>
    </row>
    <row r="162" spans="16:16" x14ac:dyDescent="0.2">
      <c r="P162" s="500"/>
    </row>
    <row r="163" spans="16:16" x14ac:dyDescent="0.2">
      <c r="P163" s="500"/>
    </row>
    <row r="164" spans="16:16" x14ac:dyDescent="0.2">
      <c r="P164" s="500"/>
    </row>
    <row r="165" spans="16:16" x14ac:dyDescent="0.2">
      <c r="P165" s="500"/>
    </row>
    <row r="166" spans="16:16" x14ac:dyDescent="0.2">
      <c r="P166" s="500"/>
    </row>
    <row r="167" spans="16:16" x14ac:dyDescent="0.2">
      <c r="P167" s="500"/>
    </row>
    <row r="168" spans="16:16" x14ac:dyDescent="0.2">
      <c r="P168" s="500"/>
    </row>
    <row r="169" spans="16:16" x14ac:dyDescent="0.2">
      <c r="P169" s="500"/>
    </row>
    <row r="170" spans="16:16" x14ac:dyDescent="0.2">
      <c r="P170" s="500"/>
    </row>
    <row r="171" spans="16:16" x14ac:dyDescent="0.2">
      <c r="P171" s="500"/>
    </row>
    <row r="172" spans="16:16" x14ac:dyDescent="0.2">
      <c r="P172" s="500"/>
    </row>
    <row r="173" spans="16:16" x14ac:dyDescent="0.2">
      <c r="P173" s="500"/>
    </row>
    <row r="174" spans="16:16" x14ac:dyDescent="0.2">
      <c r="P174" s="500"/>
    </row>
    <row r="175" spans="16:16" x14ac:dyDescent="0.2">
      <c r="P175" s="500"/>
    </row>
    <row r="176" spans="16:16" x14ac:dyDescent="0.2">
      <c r="P176" s="500"/>
    </row>
    <row r="177" spans="16:16" x14ac:dyDescent="0.2">
      <c r="P177" s="500"/>
    </row>
    <row r="178" spans="16:16" x14ac:dyDescent="0.2">
      <c r="P178" s="500"/>
    </row>
    <row r="179" spans="16:16" x14ac:dyDescent="0.2">
      <c r="P179" s="500"/>
    </row>
    <row r="180" spans="16:16" x14ac:dyDescent="0.2">
      <c r="P180" s="500"/>
    </row>
    <row r="181" spans="16:16" x14ac:dyDescent="0.2">
      <c r="P181" s="500"/>
    </row>
    <row r="182" spans="16:16" x14ac:dyDescent="0.2">
      <c r="P182" s="500"/>
    </row>
    <row r="183" spans="16:16" x14ac:dyDescent="0.2">
      <c r="P183" s="500"/>
    </row>
    <row r="184" spans="16:16" x14ac:dyDescent="0.2">
      <c r="P184" s="500"/>
    </row>
    <row r="185" spans="16:16" x14ac:dyDescent="0.2">
      <c r="P185" s="500"/>
    </row>
    <row r="186" spans="16:16" x14ac:dyDescent="0.2">
      <c r="P186" s="500"/>
    </row>
    <row r="187" spans="16:16" x14ac:dyDescent="0.2">
      <c r="P187" s="500"/>
    </row>
    <row r="188" spans="16:16" x14ac:dyDescent="0.2">
      <c r="P188" s="500"/>
    </row>
    <row r="189" spans="16:16" x14ac:dyDescent="0.2">
      <c r="P189" s="500"/>
    </row>
    <row r="190" spans="16:16" x14ac:dyDescent="0.2">
      <c r="P190" s="500"/>
    </row>
    <row r="191" spans="16:16" x14ac:dyDescent="0.2">
      <c r="P191" s="500"/>
    </row>
    <row r="192" spans="16:16" x14ac:dyDescent="0.2">
      <c r="P192" s="500"/>
    </row>
    <row r="193" spans="16:16" x14ac:dyDescent="0.2">
      <c r="P193" s="500"/>
    </row>
    <row r="194" spans="16:16" x14ac:dyDescent="0.2">
      <c r="P194" s="500"/>
    </row>
    <row r="195" spans="16:16" x14ac:dyDescent="0.2">
      <c r="P195" s="500"/>
    </row>
    <row r="196" spans="16:16" x14ac:dyDescent="0.2">
      <c r="P196" s="500"/>
    </row>
    <row r="197" spans="16:16" x14ac:dyDescent="0.2">
      <c r="P197" s="500"/>
    </row>
    <row r="198" spans="16:16" x14ac:dyDescent="0.2">
      <c r="P198" s="500"/>
    </row>
    <row r="199" spans="16:16" x14ac:dyDescent="0.2">
      <c r="P199" s="500"/>
    </row>
    <row r="200" spans="16:16" x14ac:dyDescent="0.2">
      <c r="P200" s="500"/>
    </row>
    <row r="201" spans="16:16" x14ac:dyDescent="0.2">
      <c r="P201" s="500"/>
    </row>
    <row r="202" spans="16:16" x14ac:dyDescent="0.2">
      <c r="P202" s="500"/>
    </row>
    <row r="203" spans="16:16" x14ac:dyDescent="0.2">
      <c r="P203" s="500"/>
    </row>
    <row r="204" spans="16:16" x14ac:dyDescent="0.2">
      <c r="P204" s="500"/>
    </row>
    <row r="205" spans="16:16" x14ac:dyDescent="0.2">
      <c r="P205" s="500"/>
    </row>
    <row r="206" spans="16:16" x14ac:dyDescent="0.2">
      <c r="P206" s="500"/>
    </row>
    <row r="207" spans="16:16" x14ac:dyDescent="0.2">
      <c r="P207" s="500"/>
    </row>
    <row r="208" spans="16:16" x14ac:dyDescent="0.2">
      <c r="P208" s="500"/>
    </row>
    <row r="209" spans="16:16" x14ac:dyDescent="0.2">
      <c r="P209" s="500"/>
    </row>
    <row r="210" spans="16:16" x14ac:dyDescent="0.2">
      <c r="P210" s="500"/>
    </row>
    <row r="211" spans="16:16" x14ac:dyDescent="0.2">
      <c r="P211" s="500"/>
    </row>
    <row r="212" spans="16:16" x14ac:dyDescent="0.2">
      <c r="P212" s="500"/>
    </row>
    <row r="213" spans="16:16" x14ac:dyDescent="0.2">
      <c r="P213" s="500"/>
    </row>
    <row r="214" spans="16:16" x14ac:dyDescent="0.2">
      <c r="P214" s="500"/>
    </row>
    <row r="215" spans="16:16" x14ac:dyDescent="0.2">
      <c r="P215" s="500"/>
    </row>
    <row r="216" spans="16:16" x14ac:dyDescent="0.2">
      <c r="P216" s="500"/>
    </row>
    <row r="217" spans="16:16" x14ac:dyDescent="0.2">
      <c r="P217" s="500"/>
    </row>
    <row r="218" spans="16:16" x14ac:dyDescent="0.2">
      <c r="P218" s="500"/>
    </row>
    <row r="219" spans="16:16" x14ac:dyDescent="0.2">
      <c r="P219" s="500"/>
    </row>
    <row r="220" spans="16:16" x14ac:dyDescent="0.2">
      <c r="P220" s="500"/>
    </row>
    <row r="221" spans="16:16" x14ac:dyDescent="0.2">
      <c r="P221" s="500"/>
    </row>
    <row r="222" spans="16:16" x14ac:dyDescent="0.2">
      <c r="P222" s="500"/>
    </row>
    <row r="223" spans="16:16" x14ac:dyDescent="0.2">
      <c r="P223" s="500"/>
    </row>
    <row r="224" spans="16:16" x14ac:dyDescent="0.2">
      <c r="P224" s="500"/>
    </row>
    <row r="225" spans="16:16" x14ac:dyDescent="0.2">
      <c r="P225" s="500"/>
    </row>
    <row r="226" spans="16:16" x14ac:dyDescent="0.2">
      <c r="P226" s="500"/>
    </row>
    <row r="227" spans="16:16" x14ac:dyDescent="0.2">
      <c r="P227" s="500"/>
    </row>
    <row r="228" spans="16:16" x14ac:dyDescent="0.2">
      <c r="P228" s="500"/>
    </row>
    <row r="229" spans="16:16" x14ac:dyDescent="0.2">
      <c r="P229" s="500"/>
    </row>
    <row r="230" spans="16:16" x14ac:dyDescent="0.2">
      <c r="P230" s="500"/>
    </row>
    <row r="231" spans="16:16" x14ac:dyDescent="0.2">
      <c r="P231" s="500"/>
    </row>
    <row r="232" spans="16:16" x14ac:dyDescent="0.2">
      <c r="P232" s="500"/>
    </row>
    <row r="233" spans="16:16" x14ac:dyDescent="0.2">
      <c r="P233" s="500"/>
    </row>
    <row r="234" spans="16:16" x14ac:dyDescent="0.2">
      <c r="P234" s="500"/>
    </row>
    <row r="235" spans="16:16" x14ac:dyDescent="0.2">
      <c r="P235" s="500"/>
    </row>
    <row r="236" spans="16:16" x14ac:dyDescent="0.2">
      <c r="P236" s="500"/>
    </row>
    <row r="237" spans="16:16" x14ac:dyDescent="0.2">
      <c r="P237" s="500"/>
    </row>
    <row r="238" spans="16:16" x14ac:dyDescent="0.2">
      <c r="P238" s="500"/>
    </row>
    <row r="239" spans="16:16" x14ac:dyDescent="0.2">
      <c r="P239" s="500"/>
    </row>
    <row r="240" spans="16:16" x14ac:dyDescent="0.2">
      <c r="P240" s="500"/>
    </row>
    <row r="241" spans="16:16" x14ac:dyDescent="0.2">
      <c r="P241" s="500"/>
    </row>
    <row r="242" spans="16:16" x14ac:dyDescent="0.2">
      <c r="P242" s="500"/>
    </row>
    <row r="243" spans="16:16" x14ac:dyDescent="0.2">
      <c r="P243" s="500"/>
    </row>
    <row r="244" spans="16:16" x14ac:dyDescent="0.2">
      <c r="P244" s="500"/>
    </row>
    <row r="245" spans="16:16" x14ac:dyDescent="0.2">
      <c r="P245" s="500"/>
    </row>
    <row r="246" spans="16:16" x14ac:dyDescent="0.2">
      <c r="P246" s="500"/>
    </row>
    <row r="247" spans="16:16" x14ac:dyDescent="0.2">
      <c r="P247" s="500"/>
    </row>
    <row r="248" spans="16:16" x14ac:dyDescent="0.2">
      <c r="P248" s="500"/>
    </row>
    <row r="249" spans="16:16" x14ac:dyDescent="0.2">
      <c r="P249" s="500"/>
    </row>
    <row r="250" spans="16:16" x14ac:dyDescent="0.2">
      <c r="P250" s="500"/>
    </row>
    <row r="251" spans="16:16" x14ac:dyDescent="0.2">
      <c r="P251" s="500"/>
    </row>
    <row r="252" spans="16:16" x14ac:dyDescent="0.2">
      <c r="P252" s="500"/>
    </row>
    <row r="253" spans="16:16" x14ac:dyDescent="0.2">
      <c r="P253" s="500"/>
    </row>
    <row r="254" spans="16:16" x14ac:dyDescent="0.2">
      <c r="P254" s="500"/>
    </row>
    <row r="255" spans="16:16" x14ac:dyDescent="0.2">
      <c r="P255" s="500"/>
    </row>
    <row r="256" spans="16:16" x14ac:dyDescent="0.2">
      <c r="P256" s="500"/>
    </row>
    <row r="257" spans="16:16" x14ac:dyDescent="0.2">
      <c r="P257" s="500"/>
    </row>
    <row r="258" spans="16:16" x14ac:dyDescent="0.2">
      <c r="P258" s="500"/>
    </row>
    <row r="259" spans="16:16" x14ac:dyDescent="0.2">
      <c r="P259" s="500"/>
    </row>
    <row r="260" spans="16:16" x14ac:dyDescent="0.2">
      <c r="P260" s="500"/>
    </row>
    <row r="261" spans="16:16" x14ac:dyDescent="0.2">
      <c r="P261" s="500"/>
    </row>
    <row r="262" spans="16:16" x14ac:dyDescent="0.2">
      <c r="P262" s="500"/>
    </row>
    <row r="263" spans="16:16" x14ac:dyDescent="0.2">
      <c r="P263" s="500"/>
    </row>
    <row r="264" spans="16:16" x14ac:dyDescent="0.2">
      <c r="P264" s="500"/>
    </row>
    <row r="265" spans="16:16" x14ac:dyDescent="0.2">
      <c r="P265" s="500"/>
    </row>
    <row r="266" spans="16:16" x14ac:dyDescent="0.2">
      <c r="P266" s="500"/>
    </row>
    <row r="267" spans="16:16" x14ac:dyDescent="0.2">
      <c r="P267" s="500"/>
    </row>
    <row r="268" spans="16:16" x14ac:dyDescent="0.2">
      <c r="P268" s="500"/>
    </row>
    <row r="269" spans="16:16" x14ac:dyDescent="0.2">
      <c r="P269" s="500"/>
    </row>
    <row r="270" spans="16:16" x14ac:dyDescent="0.2">
      <c r="P270" s="500"/>
    </row>
    <row r="271" spans="16:16" x14ac:dyDescent="0.2">
      <c r="P271" s="500"/>
    </row>
    <row r="272" spans="16:16" x14ac:dyDescent="0.2">
      <c r="P272" s="500"/>
    </row>
    <row r="273" spans="16:16" x14ac:dyDescent="0.2">
      <c r="P273" s="500"/>
    </row>
    <row r="274" spans="16:16" x14ac:dyDescent="0.2">
      <c r="P274" s="500"/>
    </row>
    <row r="275" spans="16:16" x14ac:dyDescent="0.2">
      <c r="P275" s="500"/>
    </row>
    <row r="276" spans="16:16" x14ac:dyDescent="0.2">
      <c r="P276" s="500"/>
    </row>
    <row r="277" spans="16:16" x14ac:dyDescent="0.2">
      <c r="P277" s="500"/>
    </row>
    <row r="278" spans="16:16" x14ac:dyDescent="0.2">
      <c r="P278" s="500"/>
    </row>
    <row r="279" spans="16:16" x14ac:dyDescent="0.2">
      <c r="P279" s="500"/>
    </row>
    <row r="280" spans="16:16" x14ac:dyDescent="0.2">
      <c r="P280" s="500"/>
    </row>
    <row r="281" spans="16:16" x14ac:dyDescent="0.2">
      <c r="P281" s="500"/>
    </row>
    <row r="282" spans="16:16" x14ac:dyDescent="0.2">
      <c r="P282" s="500"/>
    </row>
    <row r="283" spans="16:16" x14ac:dyDescent="0.2">
      <c r="P283" s="500"/>
    </row>
    <row r="284" spans="16:16" x14ac:dyDescent="0.2">
      <c r="P284" s="500"/>
    </row>
    <row r="285" spans="16:16" x14ac:dyDescent="0.2">
      <c r="P285" s="500"/>
    </row>
    <row r="286" spans="16:16" x14ac:dyDescent="0.2">
      <c r="P286" s="500"/>
    </row>
    <row r="287" spans="16:16" x14ac:dyDescent="0.2">
      <c r="P287" s="500"/>
    </row>
    <row r="288" spans="16:16" x14ac:dyDescent="0.2">
      <c r="P288" s="500"/>
    </row>
    <row r="289" spans="16:16" x14ac:dyDescent="0.2">
      <c r="P289" s="500"/>
    </row>
    <row r="290" spans="16:16" x14ac:dyDescent="0.2">
      <c r="P290" s="500"/>
    </row>
    <row r="291" spans="16:16" x14ac:dyDescent="0.2">
      <c r="P291" s="500"/>
    </row>
    <row r="292" spans="16:16" x14ac:dyDescent="0.2">
      <c r="P292" s="500"/>
    </row>
    <row r="293" spans="16:16" x14ac:dyDescent="0.2">
      <c r="P293" s="500"/>
    </row>
    <row r="294" spans="16:16" x14ac:dyDescent="0.2">
      <c r="P294" s="500"/>
    </row>
    <row r="295" spans="16:16" x14ac:dyDescent="0.2">
      <c r="P295" s="500"/>
    </row>
    <row r="296" spans="16:16" x14ac:dyDescent="0.2">
      <c r="P296" s="500"/>
    </row>
    <row r="297" spans="16:16" x14ac:dyDescent="0.2">
      <c r="P297" s="500"/>
    </row>
    <row r="298" spans="16:16" x14ac:dyDescent="0.2">
      <c r="P298" s="500"/>
    </row>
    <row r="299" spans="16:16" x14ac:dyDescent="0.2">
      <c r="P299" s="500"/>
    </row>
    <row r="300" spans="16:16" x14ac:dyDescent="0.2">
      <c r="P300" s="500"/>
    </row>
    <row r="301" spans="16:16" x14ac:dyDescent="0.2">
      <c r="P301" s="500"/>
    </row>
    <row r="302" spans="16:16" x14ac:dyDescent="0.2">
      <c r="P302" s="500"/>
    </row>
    <row r="303" spans="16:16" x14ac:dyDescent="0.2">
      <c r="P303" s="500"/>
    </row>
    <row r="304" spans="16:16" x14ac:dyDescent="0.2">
      <c r="P304" s="500"/>
    </row>
    <row r="305" spans="16:16" x14ac:dyDescent="0.2">
      <c r="P305" s="500"/>
    </row>
    <row r="306" spans="16:16" x14ac:dyDescent="0.2">
      <c r="P306" s="500"/>
    </row>
    <row r="307" spans="16:16" x14ac:dyDescent="0.2">
      <c r="P307" s="500"/>
    </row>
    <row r="308" spans="16:16" x14ac:dyDescent="0.2">
      <c r="P308" s="500"/>
    </row>
    <row r="309" spans="16:16" x14ac:dyDescent="0.2">
      <c r="P309" s="500"/>
    </row>
    <row r="310" spans="16:16" x14ac:dyDescent="0.2">
      <c r="P310" s="500"/>
    </row>
    <row r="311" spans="16:16" x14ac:dyDescent="0.2">
      <c r="P311" s="500"/>
    </row>
    <row r="312" spans="16:16" x14ac:dyDescent="0.2">
      <c r="P312" s="500"/>
    </row>
    <row r="313" spans="16:16" x14ac:dyDescent="0.2">
      <c r="P313" s="500"/>
    </row>
    <row r="314" spans="16:16" x14ac:dyDescent="0.2">
      <c r="P314" s="500"/>
    </row>
    <row r="315" spans="16:16" x14ac:dyDescent="0.2">
      <c r="P315" s="500"/>
    </row>
    <row r="316" spans="16:16" x14ac:dyDescent="0.2">
      <c r="P316" s="500"/>
    </row>
    <row r="317" spans="16:16" x14ac:dyDescent="0.2">
      <c r="P317" s="500"/>
    </row>
    <row r="318" spans="16:16" x14ac:dyDescent="0.2">
      <c r="P318" s="500"/>
    </row>
    <row r="319" spans="16:16" x14ac:dyDescent="0.2">
      <c r="P319" s="500"/>
    </row>
    <row r="320" spans="16:16" x14ac:dyDescent="0.2">
      <c r="P320" s="500"/>
    </row>
    <row r="321" spans="16:16" x14ac:dyDescent="0.2">
      <c r="P321" s="500"/>
    </row>
    <row r="322" spans="16:16" x14ac:dyDescent="0.2">
      <c r="P322" s="500"/>
    </row>
    <row r="323" spans="16:16" x14ac:dyDescent="0.2">
      <c r="P323" s="500"/>
    </row>
    <row r="324" spans="16:16" x14ac:dyDescent="0.2">
      <c r="P324" s="500"/>
    </row>
    <row r="325" spans="16:16" x14ac:dyDescent="0.2">
      <c r="P325" s="500"/>
    </row>
    <row r="326" spans="16:16" x14ac:dyDescent="0.2">
      <c r="P326" s="500"/>
    </row>
    <row r="327" spans="16:16" x14ac:dyDescent="0.2">
      <c r="P327" s="500"/>
    </row>
    <row r="328" spans="16:16" x14ac:dyDescent="0.2">
      <c r="P328" s="500"/>
    </row>
    <row r="329" spans="16:16" x14ac:dyDescent="0.2">
      <c r="P329" s="500"/>
    </row>
    <row r="330" spans="16:16" x14ac:dyDescent="0.2">
      <c r="P330" s="500"/>
    </row>
    <row r="331" spans="16:16" x14ac:dyDescent="0.2">
      <c r="P331" s="500"/>
    </row>
    <row r="332" spans="16:16" x14ac:dyDescent="0.2">
      <c r="P332" s="500"/>
    </row>
    <row r="333" spans="16:16" x14ac:dyDescent="0.2">
      <c r="P333" s="500"/>
    </row>
    <row r="334" spans="16:16" x14ac:dyDescent="0.2">
      <c r="P334" s="500"/>
    </row>
    <row r="335" spans="16:16" x14ac:dyDescent="0.2">
      <c r="P335" s="500"/>
    </row>
    <row r="336" spans="16:16" x14ac:dyDescent="0.2">
      <c r="P336" s="500"/>
    </row>
    <row r="337" spans="16:16" x14ac:dyDescent="0.2">
      <c r="P337" s="500"/>
    </row>
    <row r="338" spans="16:16" x14ac:dyDescent="0.2">
      <c r="P338" s="500"/>
    </row>
    <row r="339" spans="16:16" x14ac:dyDescent="0.2">
      <c r="P339" s="500"/>
    </row>
    <row r="340" spans="16:16" x14ac:dyDescent="0.2">
      <c r="P340" s="500"/>
    </row>
    <row r="341" spans="16:16" x14ac:dyDescent="0.2">
      <c r="P341" s="500"/>
    </row>
    <row r="342" spans="16:16" x14ac:dyDescent="0.2">
      <c r="P342" s="500"/>
    </row>
    <row r="343" spans="16:16" x14ac:dyDescent="0.2">
      <c r="P343" s="500"/>
    </row>
    <row r="344" spans="16:16" x14ac:dyDescent="0.2">
      <c r="P344" s="500"/>
    </row>
    <row r="345" spans="16:16" x14ac:dyDescent="0.2">
      <c r="P345" s="500"/>
    </row>
    <row r="346" spans="16:16" x14ac:dyDescent="0.2">
      <c r="P346" s="500"/>
    </row>
    <row r="347" spans="16:16" x14ac:dyDescent="0.2">
      <c r="P347" s="500"/>
    </row>
    <row r="348" spans="16:16" x14ac:dyDescent="0.2">
      <c r="P348" s="500"/>
    </row>
    <row r="349" spans="16:16" x14ac:dyDescent="0.2">
      <c r="P349" s="500"/>
    </row>
    <row r="350" spans="16:16" x14ac:dyDescent="0.2">
      <c r="P350" s="500"/>
    </row>
    <row r="351" spans="16:16" x14ac:dyDescent="0.2">
      <c r="P351" s="500"/>
    </row>
    <row r="352" spans="16:16" x14ac:dyDescent="0.2">
      <c r="P352" s="500"/>
    </row>
    <row r="353" spans="16:16" x14ac:dyDescent="0.2">
      <c r="P353" s="500"/>
    </row>
    <row r="354" spans="16:16" x14ac:dyDescent="0.2">
      <c r="P354" s="500"/>
    </row>
    <row r="355" spans="16:16" x14ac:dyDescent="0.2">
      <c r="P355" s="500"/>
    </row>
    <row r="356" spans="16:16" x14ac:dyDescent="0.2">
      <c r="P356" s="500"/>
    </row>
    <row r="357" spans="16:16" x14ac:dyDescent="0.2">
      <c r="P357" s="500"/>
    </row>
    <row r="358" spans="16:16" x14ac:dyDescent="0.2">
      <c r="P358" s="500"/>
    </row>
    <row r="359" spans="16:16" x14ac:dyDescent="0.2">
      <c r="P359" s="500"/>
    </row>
    <row r="360" spans="16:16" x14ac:dyDescent="0.2">
      <c r="P360" s="500"/>
    </row>
    <row r="361" spans="16:16" x14ac:dyDescent="0.2">
      <c r="P361" s="500"/>
    </row>
    <row r="362" spans="16:16" x14ac:dyDescent="0.2">
      <c r="P362" s="500"/>
    </row>
    <row r="363" spans="16:16" x14ac:dyDescent="0.2">
      <c r="P363" s="500"/>
    </row>
    <row r="364" spans="16:16" x14ac:dyDescent="0.2">
      <c r="P364" s="500"/>
    </row>
    <row r="365" spans="16:16" x14ac:dyDescent="0.2">
      <c r="P365" s="500"/>
    </row>
    <row r="366" spans="16:16" x14ac:dyDescent="0.2">
      <c r="P366" s="500"/>
    </row>
    <row r="367" spans="16:16" x14ac:dyDescent="0.2">
      <c r="P367" s="500"/>
    </row>
    <row r="368" spans="16:16" x14ac:dyDescent="0.2">
      <c r="P368" s="500"/>
    </row>
    <row r="369" spans="16:16" x14ac:dyDescent="0.2">
      <c r="P369" s="500"/>
    </row>
    <row r="370" spans="16:16" x14ac:dyDescent="0.2">
      <c r="P370" s="500"/>
    </row>
    <row r="371" spans="16:16" x14ac:dyDescent="0.2">
      <c r="P371" s="500"/>
    </row>
    <row r="372" spans="16:16" x14ac:dyDescent="0.2">
      <c r="P372" s="500"/>
    </row>
    <row r="373" spans="16:16" x14ac:dyDescent="0.2">
      <c r="P373" s="500"/>
    </row>
    <row r="374" spans="16:16" x14ac:dyDescent="0.2">
      <c r="P374" s="500"/>
    </row>
    <row r="375" spans="16:16" x14ac:dyDescent="0.2">
      <c r="P375" s="500"/>
    </row>
    <row r="376" spans="16:16" x14ac:dyDescent="0.2">
      <c r="P376" s="500"/>
    </row>
    <row r="377" spans="16:16" x14ac:dyDescent="0.2">
      <c r="P377" s="500"/>
    </row>
    <row r="378" spans="16:16" x14ac:dyDescent="0.2">
      <c r="P378" s="500"/>
    </row>
    <row r="379" spans="16:16" x14ac:dyDescent="0.2">
      <c r="P379" s="500"/>
    </row>
    <row r="380" spans="16:16" x14ac:dyDescent="0.2">
      <c r="P380" s="500"/>
    </row>
    <row r="381" spans="16:16" x14ac:dyDescent="0.2">
      <c r="P381" s="500"/>
    </row>
    <row r="382" spans="16:16" x14ac:dyDescent="0.2">
      <c r="P382" s="500"/>
    </row>
    <row r="383" spans="16:16" x14ac:dyDescent="0.2">
      <c r="P383" s="500"/>
    </row>
    <row r="384" spans="16:16" x14ac:dyDescent="0.2">
      <c r="P384" s="500"/>
    </row>
    <row r="385" spans="16:16" x14ac:dyDescent="0.2">
      <c r="P385" s="500"/>
    </row>
    <row r="386" spans="16:16" x14ac:dyDescent="0.2">
      <c r="P386" s="500"/>
    </row>
    <row r="387" spans="16:16" x14ac:dyDescent="0.2">
      <c r="P387" s="500"/>
    </row>
    <row r="388" spans="16:16" x14ac:dyDescent="0.2">
      <c r="P388" s="500"/>
    </row>
    <row r="389" spans="16:16" x14ac:dyDescent="0.2">
      <c r="P389" s="500"/>
    </row>
    <row r="390" spans="16:16" x14ac:dyDescent="0.2">
      <c r="P390" s="500"/>
    </row>
    <row r="391" spans="16:16" x14ac:dyDescent="0.2">
      <c r="P391" s="500"/>
    </row>
    <row r="392" spans="16:16" x14ac:dyDescent="0.2">
      <c r="P392" s="500"/>
    </row>
    <row r="393" spans="16:16" x14ac:dyDescent="0.2">
      <c r="P393" s="500"/>
    </row>
    <row r="394" spans="16:16" x14ac:dyDescent="0.2">
      <c r="P394" s="500"/>
    </row>
    <row r="395" spans="16:16" x14ac:dyDescent="0.2">
      <c r="P395" s="500"/>
    </row>
    <row r="396" spans="16:16" x14ac:dyDescent="0.2">
      <c r="P396" s="500"/>
    </row>
    <row r="397" spans="16:16" x14ac:dyDescent="0.2">
      <c r="P397" s="500"/>
    </row>
    <row r="398" spans="16:16" x14ac:dyDescent="0.2">
      <c r="P398" s="500"/>
    </row>
    <row r="399" spans="16:16" x14ac:dyDescent="0.2">
      <c r="P399" s="500"/>
    </row>
    <row r="400" spans="16:16" x14ac:dyDescent="0.2">
      <c r="P400" s="500"/>
    </row>
    <row r="401" spans="16:16" x14ac:dyDescent="0.2">
      <c r="P401" s="500"/>
    </row>
    <row r="402" spans="16:16" x14ac:dyDescent="0.2">
      <c r="P402" s="500"/>
    </row>
    <row r="403" spans="16:16" x14ac:dyDescent="0.2">
      <c r="P403" s="500"/>
    </row>
    <row r="404" spans="16:16" x14ac:dyDescent="0.2">
      <c r="P404" s="500"/>
    </row>
    <row r="405" spans="16:16" x14ac:dyDescent="0.2">
      <c r="P405" s="500"/>
    </row>
    <row r="406" spans="16:16" x14ac:dyDescent="0.2">
      <c r="P406" s="500"/>
    </row>
    <row r="407" spans="16:16" x14ac:dyDescent="0.2">
      <c r="P407" s="500"/>
    </row>
    <row r="408" spans="16:16" x14ac:dyDescent="0.2">
      <c r="P408" s="500"/>
    </row>
    <row r="409" spans="16:16" x14ac:dyDescent="0.2">
      <c r="P409" s="500"/>
    </row>
    <row r="410" spans="16:16" x14ac:dyDescent="0.2">
      <c r="P410" s="500"/>
    </row>
    <row r="411" spans="16:16" x14ac:dyDescent="0.2">
      <c r="P411" s="500"/>
    </row>
    <row r="412" spans="16:16" x14ac:dyDescent="0.2">
      <c r="P412" s="500"/>
    </row>
    <row r="413" spans="16:16" x14ac:dyDescent="0.2">
      <c r="P413" s="500"/>
    </row>
    <row r="414" spans="16:16" x14ac:dyDescent="0.2">
      <c r="P414" s="500"/>
    </row>
    <row r="415" spans="16:16" x14ac:dyDescent="0.2">
      <c r="P415" s="500"/>
    </row>
    <row r="416" spans="16:16" x14ac:dyDescent="0.2">
      <c r="P416" s="500"/>
    </row>
    <row r="417" spans="16:16" x14ac:dyDescent="0.2">
      <c r="P417" s="500"/>
    </row>
    <row r="418" spans="16:16" x14ac:dyDescent="0.2">
      <c r="P418" s="500"/>
    </row>
    <row r="419" spans="16:16" x14ac:dyDescent="0.2">
      <c r="P419" s="500"/>
    </row>
    <row r="420" spans="16:16" x14ac:dyDescent="0.2">
      <c r="P420" s="500"/>
    </row>
    <row r="421" spans="16:16" x14ac:dyDescent="0.2">
      <c r="P421" s="500"/>
    </row>
    <row r="422" spans="16:16" x14ac:dyDescent="0.2">
      <c r="P422" s="500"/>
    </row>
    <row r="423" spans="16:16" x14ac:dyDescent="0.2">
      <c r="P423" s="500"/>
    </row>
    <row r="424" spans="16:16" x14ac:dyDescent="0.2">
      <c r="P424" s="500"/>
    </row>
    <row r="425" spans="16:16" x14ac:dyDescent="0.2">
      <c r="P425" s="500"/>
    </row>
    <row r="426" spans="16:16" x14ac:dyDescent="0.2">
      <c r="P426" s="500"/>
    </row>
    <row r="427" spans="16:16" x14ac:dyDescent="0.2">
      <c r="P427" s="500"/>
    </row>
    <row r="428" spans="16:16" x14ac:dyDescent="0.2">
      <c r="P428" s="500"/>
    </row>
    <row r="429" spans="16:16" x14ac:dyDescent="0.2">
      <c r="P429" s="500"/>
    </row>
    <row r="430" spans="16:16" x14ac:dyDescent="0.2">
      <c r="P430" s="500"/>
    </row>
    <row r="431" spans="16:16" x14ac:dyDescent="0.2">
      <c r="P431" s="500"/>
    </row>
    <row r="432" spans="16:16" x14ac:dyDescent="0.2">
      <c r="P432" s="500"/>
    </row>
    <row r="433" spans="16:16" x14ac:dyDescent="0.2">
      <c r="P433" s="500"/>
    </row>
    <row r="434" spans="16:16" x14ac:dyDescent="0.2">
      <c r="P434" s="500"/>
    </row>
    <row r="435" spans="16:16" x14ac:dyDescent="0.2">
      <c r="P435" s="500"/>
    </row>
    <row r="436" spans="16:16" x14ac:dyDescent="0.2">
      <c r="P436" s="500"/>
    </row>
    <row r="437" spans="16:16" x14ac:dyDescent="0.2">
      <c r="P437" s="500"/>
    </row>
    <row r="438" spans="16:16" x14ac:dyDescent="0.2">
      <c r="P438" s="500"/>
    </row>
    <row r="439" spans="16:16" x14ac:dyDescent="0.2">
      <c r="P439" s="500"/>
    </row>
    <row r="440" spans="16:16" x14ac:dyDescent="0.2">
      <c r="P440" s="500"/>
    </row>
    <row r="441" spans="16:16" x14ac:dyDescent="0.2">
      <c r="P441" s="500"/>
    </row>
    <row r="442" spans="16:16" x14ac:dyDescent="0.2">
      <c r="P442" s="500"/>
    </row>
    <row r="443" spans="16:16" x14ac:dyDescent="0.2">
      <c r="P443" s="500"/>
    </row>
    <row r="444" spans="16:16" x14ac:dyDescent="0.2">
      <c r="P444" s="500"/>
    </row>
    <row r="445" spans="16:16" x14ac:dyDescent="0.2">
      <c r="P445" s="500"/>
    </row>
    <row r="446" spans="16:16" x14ac:dyDescent="0.2">
      <c r="P446" s="500"/>
    </row>
    <row r="447" spans="16:16" x14ac:dyDescent="0.2">
      <c r="P447" s="500"/>
    </row>
    <row r="448" spans="16:16" x14ac:dyDescent="0.2">
      <c r="P448" s="500"/>
    </row>
    <row r="449" spans="16:16" x14ac:dyDescent="0.2">
      <c r="P449" s="500"/>
    </row>
    <row r="450" spans="16:16" x14ac:dyDescent="0.2">
      <c r="P450" s="500"/>
    </row>
    <row r="451" spans="16:16" x14ac:dyDescent="0.2">
      <c r="P451" s="500"/>
    </row>
    <row r="452" spans="16:16" x14ac:dyDescent="0.2">
      <c r="P452" s="500"/>
    </row>
    <row r="453" spans="16:16" x14ac:dyDescent="0.2">
      <c r="P453" s="500"/>
    </row>
    <row r="454" spans="16:16" x14ac:dyDescent="0.2">
      <c r="P454" s="500"/>
    </row>
    <row r="455" spans="16:16" x14ac:dyDescent="0.2">
      <c r="P455" s="500"/>
    </row>
    <row r="456" spans="16:16" x14ac:dyDescent="0.2">
      <c r="P456" s="500"/>
    </row>
    <row r="457" spans="16:16" x14ac:dyDescent="0.2">
      <c r="P457" s="500"/>
    </row>
    <row r="458" spans="16:16" x14ac:dyDescent="0.2">
      <c r="P458" s="500"/>
    </row>
    <row r="459" spans="16:16" x14ac:dyDescent="0.2">
      <c r="P459" s="500"/>
    </row>
    <row r="460" spans="16:16" x14ac:dyDescent="0.2">
      <c r="P460" s="500"/>
    </row>
    <row r="461" spans="16:16" x14ac:dyDescent="0.2">
      <c r="P461" s="500"/>
    </row>
    <row r="462" spans="16:16" x14ac:dyDescent="0.2">
      <c r="P462" s="500"/>
    </row>
    <row r="463" spans="16:16" x14ac:dyDescent="0.2">
      <c r="P463" s="500"/>
    </row>
    <row r="464" spans="16:16" x14ac:dyDescent="0.2">
      <c r="P464" s="500"/>
    </row>
    <row r="465" spans="16:16" x14ac:dyDescent="0.2">
      <c r="P465" s="500"/>
    </row>
    <row r="466" spans="16:16" x14ac:dyDescent="0.2">
      <c r="P466" s="500"/>
    </row>
    <row r="467" spans="16:16" x14ac:dyDescent="0.2">
      <c r="P467" s="500"/>
    </row>
    <row r="468" spans="16:16" x14ac:dyDescent="0.2">
      <c r="P468" s="500"/>
    </row>
    <row r="469" spans="16:16" x14ac:dyDescent="0.2">
      <c r="P469" s="500"/>
    </row>
    <row r="470" spans="16:16" x14ac:dyDescent="0.2">
      <c r="P470" s="500"/>
    </row>
    <row r="471" spans="16:16" x14ac:dyDescent="0.2">
      <c r="P471" s="500"/>
    </row>
    <row r="472" spans="16:16" x14ac:dyDescent="0.2">
      <c r="P472" s="500"/>
    </row>
    <row r="473" spans="16:16" x14ac:dyDescent="0.2">
      <c r="P473" s="500"/>
    </row>
    <row r="474" spans="16:16" x14ac:dyDescent="0.2">
      <c r="P474" s="500"/>
    </row>
    <row r="475" spans="16:16" x14ac:dyDescent="0.2">
      <c r="P475" s="500"/>
    </row>
    <row r="476" spans="16:16" x14ac:dyDescent="0.2">
      <c r="P476" s="500"/>
    </row>
    <row r="477" spans="16:16" x14ac:dyDescent="0.2">
      <c r="P477" s="500"/>
    </row>
    <row r="478" spans="16:16" x14ac:dyDescent="0.2">
      <c r="P478" s="500"/>
    </row>
    <row r="479" spans="16:16" x14ac:dyDescent="0.2">
      <c r="P479" s="500"/>
    </row>
    <row r="480" spans="16:16" x14ac:dyDescent="0.2">
      <c r="P480" s="500"/>
    </row>
    <row r="481" spans="16:16" x14ac:dyDescent="0.2">
      <c r="P481" s="500"/>
    </row>
    <row r="482" spans="16:16" x14ac:dyDescent="0.2">
      <c r="P482" s="500"/>
    </row>
    <row r="483" spans="16:16" x14ac:dyDescent="0.2">
      <c r="P483" s="500"/>
    </row>
    <row r="484" spans="16:16" x14ac:dyDescent="0.2">
      <c r="P484" s="500"/>
    </row>
    <row r="485" spans="16:16" x14ac:dyDescent="0.2">
      <c r="P485" s="500"/>
    </row>
    <row r="486" spans="16:16" x14ac:dyDescent="0.2">
      <c r="P486" s="500"/>
    </row>
    <row r="487" spans="16:16" x14ac:dyDescent="0.2">
      <c r="P487" s="500"/>
    </row>
    <row r="488" spans="16:16" x14ac:dyDescent="0.2">
      <c r="P488" s="500"/>
    </row>
    <row r="489" spans="16:16" x14ac:dyDescent="0.2">
      <c r="P489" s="500"/>
    </row>
    <row r="490" spans="16:16" x14ac:dyDescent="0.2">
      <c r="P490" s="500"/>
    </row>
    <row r="491" spans="16:16" x14ac:dyDescent="0.2">
      <c r="P491" s="500"/>
    </row>
    <row r="492" spans="16:16" x14ac:dyDescent="0.2">
      <c r="P492" s="500"/>
    </row>
    <row r="493" spans="16:16" x14ac:dyDescent="0.2">
      <c r="P493" s="500"/>
    </row>
    <row r="494" spans="16:16" x14ac:dyDescent="0.2">
      <c r="P494" s="500"/>
    </row>
    <row r="495" spans="16:16" x14ac:dyDescent="0.2">
      <c r="P495" s="500"/>
    </row>
    <row r="496" spans="16:16" x14ac:dyDescent="0.2">
      <c r="P496" s="500"/>
    </row>
    <row r="497" spans="16:16" x14ac:dyDescent="0.2">
      <c r="P497" s="500"/>
    </row>
    <row r="498" spans="16:16" x14ac:dyDescent="0.2">
      <c r="P498" s="500"/>
    </row>
    <row r="499" spans="16:16" x14ac:dyDescent="0.2">
      <c r="P499" s="500"/>
    </row>
    <row r="500" spans="16:16" x14ac:dyDescent="0.2">
      <c r="P500" s="500"/>
    </row>
    <row r="501" spans="16:16" x14ac:dyDescent="0.2">
      <c r="P501" s="500"/>
    </row>
    <row r="502" spans="16:16" x14ac:dyDescent="0.2">
      <c r="P502" s="500"/>
    </row>
    <row r="503" spans="16:16" x14ac:dyDescent="0.2">
      <c r="P503" s="500"/>
    </row>
    <row r="504" spans="16:16" x14ac:dyDescent="0.2">
      <c r="P504" s="500"/>
    </row>
    <row r="505" spans="16:16" x14ac:dyDescent="0.2">
      <c r="P505" s="500"/>
    </row>
    <row r="506" spans="16:16" x14ac:dyDescent="0.2">
      <c r="P506" s="500"/>
    </row>
    <row r="507" spans="16:16" x14ac:dyDescent="0.2">
      <c r="P507" s="500"/>
    </row>
    <row r="508" spans="16:16" x14ac:dyDescent="0.2">
      <c r="P508" s="500"/>
    </row>
    <row r="509" spans="16:16" x14ac:dyDescent="0.2">
      <c r="P509" s="500"/>
    </row>
    <row r="510" spans="16:16" x14ac:dyDescent="0.2">
      <c r="P510" s="500"/>
    </row>
    <row r="511" spans="16:16" x14ac:dyDescent="0.2">
      <c r="P511" s="500"/>
    </row>
    <row r="512" spans="16:16" x14ac:dyDescent="0.2">
      <c r="P512" s="500"/>
    </row>
    <row r="513" spans="16:16" x14ac:dyDescent="0.2">
      <c r="P513" s="500"/>
    </row>
    <row r="514" spans="16:16" x14ac:dyDescent="0.2">
      <c r="P514" s="500"/>
    </row>
    <row r="515" spans="16:16" x14ac:dyDescent="0.2">
      <c r="P515" s="500"/>
    </row>
    <row r="516" spans="16:16" x14ac:dyDescent="0.2">
      <c r="P516" s="500"/>
    </row>
    <row r="517" spans="16:16" x14ac:dyDescent="0.2">
      <c r="P517" s="500"/>
    </row>
    <row r="518" spans="16:16" x14ac:dyDescent="0.2">
      <c r="P518" s="500"/>
    </row>
    <row r="519" spans="16:16" x14ac:dyDescent="0.2">
      <c r="P519" s="500"/>
    </row>
    <row r="520" spans="16:16" x14ac:dyDescent="0.2">
      <c r="P520" s="500"/>
    </row>
    <row r="521" spans="16:16" x14ac:dyDescent="0.2">
      <c r="P521" s="500"/>
    </row>
    <row r="522" spans="16:16" x14ac:dyDescent="0.2">
      <c r="P522" s="500"/>
    </row>
    <row r="523" spans="16:16" x14ac:dyDescent="0.2">
      <c r="P523" s="500"/>
    </row>
    <row r="524" spans="16:16" x14ac:dyDescent="0.2">
      <c r="P524" s="500"/>
    </row>
    <row r="525" spans="16:16" x14ac:dyDescent="0.2">
      <c r="P525" s="500"/>
    </row>
    <row r="526" spans="16:16" x14ac:dyDescent="0.2">
      <c r="P526" s="500"/>
    </row>
    <row r="527" spans="16:16" x14ac:dyDescent="0.2">
      <c r="P527" s="500"/>
    </row>
    <row r="528" spans="16:16" x14ac:dyDescent="0.2">
      <c r="P528" s="500"/>
    </row>
    <row r="529" spans="16:16" x14ac:dyDescent="0.2">
      <c r="P529" s="500"/>
    </row>
    <row r="530" spans="16:16" x14ac:dyDescent="0.2">
      <c r="P530" s="500"/>
    </row>
    <row r="531" spans="16:16" x14ac:dyDescent="0.2">
      <c r="P531" s="500"/>
    </row>
    <row r="532" spans="16:16" x14ac:dyDescent="0.2">
      <c r="P532" s="500"/>
    </row>
    <row r="533" spans="16:16" x14ac:dyDescent="0.2">
      <c r="P533" s="500"/>
    </row>
    <row r="534" spans="16:16" x14ac:dyDescent="0.2">
      <c r="P534" s="500"/>
    </row>
    <row r="535" spans="16:16" x14ac:dyDescent="0.2">
      <c r="P535" s="500"/>
    </row>
    <row r="536" spans="16:16" x14ac:dyDescent="0.2">
      <c r="P536" s="500"/>
    </row>
    <row r="537" spans="16:16" x14ac:dyDescent="0.2">
      <c r="P537" s="500"/>
    </row>
    <row r="538" spans="16:16" x14ac:dyDescent="0.2">
      <c r="P538" s="500"/>
    </row>
    <row r="539" spans="16:16" x14ac:dyDescent="0.2">
      <c r="P539" s="500"/>
    </row>
    <row r="540" spans="16:16" x14ac:dyDescent="0.2">
      <c r="P540" s="500"/>
    </row>
    <row r="541" spans="16:16" x14ac:dyDescent="0.2">
      <c r="P541" s="500"/>
    </row>
    <row r="542" spans="16:16" x14ac:dyDescent="0.2">
      <c r="P542" s="500"/>
    </row>
    <row r="543" spans="16:16" x14ac:dyDescent="0.2">
      <c r="P543" s="500"/>
    </row>
    <row r="544" spans="16:16" x14ac:dyDescent="0.2">
      <c r="P544" s="500"/>
    </row>
    <row r="545" spans="16:16" x14ac:dyDescent="0.2">
      <c r="P545" s="500"/>
    </row>
    <row r="546" spans="16:16" x14ac:dyDescent="0.2">
      <c r="P546" s="500"/>
    </row>
    <row r="547" spans="16:16" x14ac:dyDescent="0.2">
      <c r="P547" s="500"/>
    </row>
    <row r="548" spans="16:16" x14ac:dyDescent="0.2">
      <c r="P548" s="500"/>
    </row>
    <row r="549" spans="16:16" x14ac:dyDescent="0.2">
      <c r="P549" s="500"/>
    </row>
    <row r="550" spans="16:16" x14ac:dyDescent="0.2">
      <c r="P550" s="500"/>
    </row>
    <row r="551" spans="16:16" x14ac:dyDescent="0.2">
      <c r="P551" s="500"/>
    </row>
    <row r="552" spans="16:16" x14ac:dyDescent="0.2">
      <c r="P552" s="500"/>
    </row>
    <row r="553" spans="16:16" x14ac:dyDescent="0.2">
      <c r="P553" s="500"/>
    </row>
    <row r="554" spans="16:16" x14ac:dyDescent="0.2">
      <c r="P554" s="500"/>
    </row>
    <row r="555" spans="16:16" x14ac:dyDescent="0.2">
      <c r="P555" s="500"/>
    </row>
    <row r="556" spans="16:16" x14ac:dyDescent="0.2">
      <c r="P556" s="500"/>
    </row>
    <row r="557" spans="16:16" x14ac:dyDescent="0.2">
      <c r="P557" s="500"/>
    </row>
    <row r="558" spans="16:16" x14ac:dyDescent="0.2">
      <c r="P558" s="500"/>
    </row>
    <row r="559" spans="16:16" x14ac:dyDescent="0.2">
      <c r="P559" s="500"/>
    </row>
    <row r="560" spans="16:16" x14ac:dyDescent="0.2">
      <c r="P560" s="500"/>
    </row>
    <row r="561" spans="16:16" x14ac:dyDescent="0.2">
      <c r="P561" s="500"/>
    </row>
    <row r="562" spans="16:16" x14ac:dyDescent="0.2">
      <c r="P562" s="500"/>
    </row>
    <row r="563" spans="16:16" x14ac:dyDescent="0.2">
      <c r="P563" s="500"/>
    </row>
    <row r="564" spans="16:16" x14ac:dyDescent="0.2">
      <c r="P564" s="500"/>
    </row>
    <row r="565" spans="16:16" x14ac:dyDescent="0.2">
      <c r="P565" s="500"/>
    </row>
    <row r="566" spans="16:16" x14ac:dyDescent="0.2">
      <c r="P566" s="500"/>
    </row>
    <row r="567" spans="16:16" x14ac:dyDescent="0.2">
      <c r="P567" s="500"/>
    </row>
    <row r="568" spans="16:16" x14ac:dyDescent="0.2">
      <c r="P568" s="500"/>
    </row>
    <row r="569" spans="16:16" x14ac:dyDescent="0.2">
      <c r="P569" s="500"/>
    </row>
    <row r="570" spans="16:16" x14ac:dyDescent="0.2">
      <c r="P570" s="500"/>
    </row>
    <row r="571" spans="16:16" x14ac:dyDescent="0.2">
      <c r="P571" s="500"/>
    </row>
    <row r="572" spans="16:16" x14ac:dyDescent="0.2">
      <c r="P572" s="500"/>
    </row>
    <row r="573" spans="16:16" x14ac:dyDescent="0.2">
      <c r="P573" s="500"/>
    </row>
    <row r="574" spans="16:16" x14ac:dyDescent="0.2">
      <c r="P574" s="500"/>
    </row>
    <row r="575" spans="16:16" x14ac:dyDescent="0.2">
      <c r="P575" s="500"/>
    </row>
    <row r="576" spans="16:16" x14ac:dyDescent="0.2">
      <c r="P576" s="500"/>
    </row>
    <row r="577" spans="16:16" x14ac:dyDescent="0.2">
      <c r="P577" s="500"/>
    </row>
    <row r="578" spans="16:16" x14ac:dyDescent="0.2">
      <c r="P578" s="500"/>
    </row>
    <row r="579" spans="16:16" x14ac:dyDescent="0.2">
      <c r="P579" s="500"/>
    </row>
    <row r="580" spans="16:16" x14ac:dyDescent="0.2">
      <c r="P580" s="500"/>
    </row>
    <row r="581" spans="16:16" x14ac:dyDescent="0.2">
      <c r="P581" s="500"/>
    </row>
    <row r="582" spans="16:16" x14ac:dyDescent="0.2">
      <c r="P582" s="500"/>
    </row>
    <row r="583" spans="16:16" x14ac:dyDescent="0.2">
      <c r="P583" s="500"/>
    </row>
    <row r="584" spans="16:16" x14ac:dyDescent="0.2">
      <c r="P584" s="500"/>
    </row>
    <row r="585" spans="16:16" x14ac:dyDescent="0.2">
      <c r="P585" s="500"/>
    </row>
    <row r="586" spans="16:16" x14ac:dyDescent="0.2">
      <c r="P586" s="500"/>
    </row>
    <row r="587" spans="16:16" x14ac:dyDescent="0.2">
      <c r="P587" s="500"/>
    </row>
    <row r="588" spans="16:16" x14ac:dyDescent="0.2">
      <c r="P588" s="500"/>
    </row>
    <row r="589" spans="16:16" x14ac:dyDescent="0.2">
      <c r="P589" s="500"/>
    </row>
    <row r="590" spans="16:16" x14ac:dyDescent="0.2">
      <c r="P590" s="500"/>
    </row>
    <row r="591" spans="16:16" x14ac:dyDescent="0.2">
      <c r="P591" s="500"/>
    </row>
    <row r="592" spans="16:16" x14ac:dyDescent="0.2">
      <c r="P592" s="500"/>
    </row>
    <row r="593" spans="16:16" x14ac:dyDescent="0.2">
      <c r="P593" s="500"/>
    </row>
    <row r="594" spans="16:16" x14ac:dyDescent="0.2">
      <c r="P594" s="500"/>
    </row>
    <row r="595" spans="16:16" x14ac:dyDescent="0.2">
      <c r="P595" s="500"/>
    </row>
    <row r="596" spans="16:16" x14ac:dyDescent="0.2">
      <c r="P596" s="500"/>
    </row>
    <row r="597" spans="16:16" x14ac:dyDescent="0.2">
      <c r="P597" s="500"/>
    </row>
    <row r="598" spans="16:16" x14ac:dyDescent="0.2">
      <c r="P598" s="500"/>
    </row>
    <row r="599" spans="16:16" x14ac:dyDescent="0.2">
      <c r="P599" s="500"/>
    </row>
    <row r="600" spans="16:16" x14ac:dyDescent="0.2">
      <c r="P600" s="500"/>
    </row>
    <row r="601" spans="16:16" x14ac:dyDescent="0.2">
      <c r="P601" s="500"/>
    </row>
    <row r="602" spans="16:16" x14ac:dyDescent="0.2">
      <c r="P602" s="500"/>
    </row>
    <row r="603" spans="16:16" x14ac:dyDescent="0.2">
      <c r="P603" s="500"/>
    </row>
    <row r="604" spans="16:16" x14ac:dyDescent="0.2">
      <c r="P604" s="500"/>
    </row>
    <row r="605" spans="16:16" x14ac:dyDescent="0.2">
      <c r="P605" s="500"/>
    </row>
    <row r="606" spans="16:16" x14ac:dyDescent="0.2">
      <c r="P606" s="500"/>
    </row>
    <row r="607" spans="16:16" x14ac:dyDescent="0.2">
      <c r="P607" s="500"/>
    </row>
    <row r="608" spans="16:16" x14ac:dyDescent="0.2">
      <c r="P608" s="500"/>
    </row>
    <row r="609" spans="16:16" x14ac:dyDescent="0.2">
      <c r="P609" s="500"/>
    </row>
    <row r="610" spans="16:16" x14ac:dyDescent="0.2">
      <c r="P610" s="500"/>
    </row>
    <row r="611" spans="16:16" x14ac:dyDescent="0.2">
      <c r="P611" s="500"/>
    </row>
    <row r="612" spans="16:16" x14ac:dyDescent="0.2">
      <c r="P612" s="500"/>
    </row>
    <row r="613" spans="16:16" x14ac:dyDescent="0.2">
      <c r="P613" s="500"/>
    </row>
    <row r="614" spans="16:16" x14ac:dyDescent="0.2">
      <c r="P614" s="500"/>
    </row>
    <row r="615" spans="16:16" x14ac:dyDescent="0.2">
      <c r="P615" s="500"/>
    </row>
    <row r="616" spans="16:16" x14ac:dyDescent="0.2">
      <c r="P616" s="500"/>
    </row>
    <row r="617" spans="16:16" x14ac:dyDescent="0.2">
      <c r="P617" s="500"/>
    </row>
    <row r="618" spans="16:16" x14ac:dyDescent="0.2">
      <c r="P618" s="500"/>
    </row>
    <row r="619" spans="16:16" x14ac:dyDescent="0.2">
      <c r="P619" s="500"/>
    </row>
    <row r="620" spans="16:16" x14ac:dyDescent="0.2">
      <c r="P620" s="500"/>
    </row>
    <row r="621" spans="16:16" x14ac:dyDescent="0.2">
      <c r="P621" s="500"/>
    </row>
    <row r="622" spans="16:16" x14ac:dyDescent="0.2">
      <c r="P622" s="500"/>
    </row>
    <row r="623" spans="16:16" x14ac:dyDescent="0.2">
      <c r="P623" s="500"/>
    </row>
    <row r="624" spans="16:16" x14ac:dyDescent="0.2">
      <c r="P624" s="500"/>
    </row>
    <row r="625" spans="16:16" x14ac:dyDescent="0.2">
      <c r="P625" s="500"/>
    </row>
    <row r="626" spans="16:16" x14ac:dyDescent="0.2">
      <c r="P626" s="500"/>
    </row>
    <row r="627" spans="16:16" x14ac:dyDescent="0.2">
      <c r="P627" s="500"/>
    </row>
    <row r="628" spans="16:16" x14ac:dyDescent="0.2">
      <c r="P628" s="500"/>
    </row>
    <row r="629" spans="16:16" x14ac:dyDescent="0.2">
      <c r="P629" s="500"/>
    </row>
    <row r="630" spans="16:16" x14ac:dyDescent="0.2">
      <c r="P630" s="500"/>
    </row>
    <row r="631" spans="16:16" x14ac:dyDescent="0.2">
      <c r="P631" s="500"/>
    </row>
    <row r="632" spans="16:16" x14ac:dyDescent="0.2">
      <c r="P632" s="500"/>
    </row>
    <row r="633" spans="16:16" x14ac:dyDescent="0.2">
      <c r="P633" s="500"/>
    </row>
    <row r="634" spans="16:16" x14ac:dyDescent="0.2">
      <c r="P634" s="500"/>
    </row>
    <row r="635" spans="16:16" x14ac:dyDescent="0.2">
      <c r="P635" s="500"/>
    </row>
    <row r="636" spans="16:16" x14ac:dyDescent="0.2">
      <c r="P636" s="500"/>
    </row>
    <row r="637" spans="16:16" x14ac:dyDescent="0.2">
      <c r="P637" s="500"/>
    </row>
    <row r="638" spans="16:16" x14ac:dyDescent="0.2">
      <c r="P638" s="500"/>
    </row>
    <row r="639" spans="16:16" x14ac:dyDescent="0.2">
      <c r="P639" s="500"/>
    </row>
    <row r="640" spans="16:16" x14ac:dyDescent="0.2">
      <c r="P640" s="500"/>
    </row>
    <row r="641" spans="16:16" x14ac:dyDescent="0.2">
      <c r="P641" s="500"/>
    </row>
    <row r="642" spans="16:16" x14ac:dyDescent="0.2">
      <c r="P642" s="500"/>
    </row>
    <row r="643" spans="16:16" x14ac:dyDescent="0.2">
      <c r="P643" s="500"/>
    </row>
    <row r="644" spans="16:16" x14ac:dyDescent="0.2">
      <c r="P644" s="500"/>
    </row>
    <row r="645" spans="16:16" x14ac:dyDescent="0.2">
      <c r="P645" s="500"/>
    </row>
    <row r="646" spans="16:16" x14ac:dyDescent="0.2">
      <c r="P646" s="500"/>
    </row>
    <row r="647" spans="16:16" x14ac:dyDescent="0.2">
      <c r="P647" s="500"/>
    </row>
    <row r="648" spans="16:16" x14ac:dyDescent="0.2">
      <c r="P648" s="500"/>
    </row>
    <row r="649" spans="16:16" x14ac:dyDescent="0.2">
      <c r="P649" s="500"/>
    </row>
    <row r="650" spans="16:16" x14ac:dyDescent="0.2">
      <c r="P650" s="500"/>
    </row>
    <row r="651" spans="16:16" x14ac:dyDescent="0.2">
      <c r="P651" s="500"/>
    </row>
    <row r="652" spans="16:16" x14ac:dyDescent="0.2">
      <c r="P652" s="500"/>
    </row>
    <row r="653" spans="16:16" x14ac:dyDescent="0.2">
      <c r="P653" s="500"/>
    </row>
    <row r="654" spans="16:16" x14ac:dyDescent="0.2">
      <c r="P654" s="500"/>
    </row>
    <row r="655" spans="16:16" x14ac:dyDescent="0.2">
      <c r="P655" s="500"/>
    </row>
    <row r="656" spans="16:16" x14ac:dyDescent="0.2">
      <c r="P656" s="500"/>
    </row>
    <row r="657" spans="16:16" x14ac:dyDescent="0.2">
      <c r="P657" s="500"/>
    </row>
    <row r="658" spans="16:16" x14ac:dyDescent="0.2">
      <c r="P658" s="500"/>
    </row>
    <row r="659" spans="16:16" x14ac:dyDescent="0.2">
      <c r="P659" s="500"/>
    </row>
    <row r="660" spans="16:16" x14ac:dyDescent="0.2">
      <c r="P660" s="500"/>
    </row>
    <row r="661" spans="16:16" x14ac:dyDescent="0.2">
      <c r="P661" s="500"/>
    </row>
    <row r="662" spans="16:16" x14ac:dyDescent="0.2">
      <c r="P662" s="500"/>
    </row>
    <row r="663" spans="16:16" x14ac:dyDescent="0.2">
      <c r="P663" s="500"/>
    </row>
    <row r="664" spans="16:16" x14ac:dyDescent="0.2">
      <c r="P664" s="500"/>
    </row>
    <row r="665" spans="16:16" x14ac:dyDescent="0.2">
      <c r="P665" s="500"/>
    </row>
    <row r="666" spans="16:16" x14ac:dyDescent="0.2">
      <c r="P666" s="500"/>
    </row>
    <row r="667" spans="16:16" x14ac:dyDescent="0.2">
      <c r="P667" s="500"/>
    </row>
    <row r="668" spans="16:16" x14ac:dyDescent="0.2">
      <c r="P668" s="500"/>
    </row>
    <row r="669" spans="16:16" x14ac:dyDescent="0.2">
      <c r="P669" s="500"/>
    </row>
    <row r="670" spans="16:16" x14ac:dyDescent="0.2">
      <c r="P670" s="500"/>
    </row>
    <row r="671" spans="16:16" x14ac:dyDescent="0.2">
      <c r="P671" s="500"/>
    </row>
    <row r="672" spans="16:16" x14ac:dyDescent="0.2">
      <c r="P672" s="500"/>
    </row>
    <row r="673" spans="16:16" x14ac:dyDescent="0.2">
      <c r="P673" s="500"/>
    </row>
    <row r="674" spans="16:16" x14ac:dyDescent="0.2">
      <c r="P674" s="500"/>
    </row>
    <row r="675" spans="16:16" x14ac:dyDescent="0.2">
      <c r="P675" s="500"/>
    </row>
    <row r="676" spans="16:16" x14ac:dyDescent="0.2">
      <c r="P676" s="500"/>
    </row>
    <row r="677" spans="16:16" x14ac:dyDescent="0.2">
      <c r="P677" s="500"/>
    </row>
    <row r="678" spans="16:16" x14ac:dyDescent="0.2">
      <c r="P678" s="500"/>
    </row>
    <row r="679" spans="16:16" x14ac:dyDescent="0.2">
      <c r="P679" s="500"/>
    </row>
    <row r="680" spans="16:16" x14ac:dyDescent="0.2">
      <c r="P680" s="500"/>
    </row>
    <row r="681" spans="16:16" x14ac:dyDescent="0.2">
      <c r="P681" s="500"/>
    </row>
    <row r="682" spans="16:16" x14ac:dyDescent="0.2">
      <c r="P682" s="500"/>
    </row>
    <row r="683" spans="16:16" x14ac:dyDescent="0.2">
      <c r="P683" s="500"/>
    </row>
    <row r="684" spans="16:16" x14ac:dyDescent="0.2">
      <c r="P684" s="500"/>
    </row>
    <row r="685" spans="16:16" x14ac:dyDescent="0.2">
      <c r="P685" s="500"/>
    </row>
    <row r="686" spans="16:16" x14ac:dyDescent="0.2">
      <c r="P686" s="500"/>
    </row>
    <row r="687" spans="16:16" x14ac:dyDescent="0.2">
      <c r="P687" s="500"/>
    </row>
    <row r="688" spans="16:16" x14ac:dyDescent="0.2">
      <c r="P688" s="500"/>
    </row>
    <row r="689" spans="16:16" x14ac:dyDescent="0.2">
      <c r="P689" s="500"/>
    </row>
    <row r="690" spans="16:16" x14ac:dyDescent="0.2">
      <c r="P690" s="500"/>
    </row>
    <row r="691" spans="16:16" x14ac:dyDescent="0.2">
      <c r="P691" s="500"/>
    </row>
    <row r="692" spans="16:16" x14ac:dyDescent="0.2">
      <c r="P692" s="500"/>
    </row>
    <row r="693" spans="16:16" x14ac:dyDescent="0.2">
      <c r="P693" s="500"/>
    </row>
    <row r="694" spans="16:16" x14ac:dyDescent="0.2">
      <c r="P694" s="500"/>
    </row>
    <row r="695" spans="16:16" x14ac:dyDescent="0.2">
      <c r="P695" s="500"/>
    </row>
    <row r="696" spans="16:16" x14ac:dyDescent="0.2">
      <c r="P696" s="500"/>
    </row>
    <row r="697" spans="16:16" x14ac:dyDescent="0.2">
      <c r="P697" s="500"/>
    </row>
    <row r="698" spans="16:16" x14ac:dyDescent="0.2">
      <c r="P698" s="500"/>
    </row>
    <row r="699" spans="16:16" x14ac:dyDescent="0.2">
      <c r="P699" s="500"/>
    </row>
    <row r="700" spans="16:16" x14ac:dyDescent="0.2">
      <c r="P700" s="500"/>
    </row>
    <row r="701" spans="16:16" x14ac:dyDescent="0.2">
      <c r="P701" s="500"/>
    </row>
    <row r="702" spans="16:16" x14ac:dyDescent="0.2">
      <c r="P702" s="500"/>
    </row>
    <row r="703" spans="16:16" x14ac:dyDescent="0.2">
      <c r="P703" s="500"/>
    </row>
    <row r="704" spans="16:16" x14ac:dyDescent="0.2">
      <c r="P704" s="500"/>
    </row>
    <row r="705" spans="16:16" x14ac:dyDescent="0.2">
      <c r="P705" s="500"/>
    </row>
    <row r="706" spans="16:16" x14ac:dyDescent="0.2">
      <c r="P706" s="500"/>
    </row>
    <row r="707" spans="16:16" x14ac:dyDescent="0.2">
      <c r="P707" s="500"/>
    </row>
    <row r="708" spans="16:16" x14ac:dyDescent="0.2">
      <c r="P708" s="500"/>
    </row>
    <row r="709" spans="16:16" x14ac:dyDescent="0.2">
      <c r="P709" s="500"/>
    </row>
    <row r="710" spans="16:16" x14ac:dyDescent="0.2">
      <c r="P710" s="500"/>
    </row>
    <row r="711" spans="16:16" x14ac:dyDescent="0.2">
      <c r="P711" s="500"/>
    </row>
    <row r="712" spans="16:16" x14ac:dyDescent="0.2">
      <c r="P712" s="500"/>
    </row>
    <row r="713" spans="16:16" x14ac:dyDescent="0.2">
      <c r="P713" s="500"/>
    </row>
    <row r="714" spans="16:16" x14ac:dyDescent="0.2">
      <c r="P714" s="500"/>
    </row>
    <row r="715" spans="16:16" x14ac:dyDescent="0.2">
      <c r="P715" s="500"/>
    </row>
    <row r="716" spans="16:16" x14ac:dyDescent="0.2">
      <c r="P716" s="500"/>
    </row>
    <row r="717" spans="16:16" x14ac:dyDescent="0.2">
      <c r="P717" s="500"/>
    </row>
    <row r="718" spans="16:16" x14ac:dyDescent="0.2">
      <c r="P718" s="500"/>
    </row>
    <row r="719" spans="16:16" x14ac:dyDescent="0.2">
      <c r="P719" s="500"/>
    </row>
    <row r="720" spans="16:16" x14ac:dyDescent="0.2">
      <c r="P720" s="500"/>
    </row>
    <row r="721" spans="16:16" x14ac:dyDescent="0.2">
      <c r="P721" s="500"/>
    </row>
    <row r="722" spans="16:16" x14ac:dyDescent="0.2">
      <c r="P722" s="500"/>
    </row>
    <row r="723" spans="16:16" x14ac:dyDescent="0.2">
      <c r="P723" s="500"/>
    </row>
    <row r="724" spans="16:16" x14ac:dyDescent="0.2">
      <c r="P724" s="500"/>
    </row>
    <row r="725" spans="16:16" x14ac:dyDescent="0.2">
      <c r="P725" s="500"/>
    </row>
    <row r="726" spans="16:16" x14ac:dyDescent="0.2">
      <c r="P726" s="500"/>
    </row>
    <row r="727" spans="16:16" x14ac:dyDescent="0.2">
      <c r="P727" s="500"/>
    </row>
    <row r="728" spans="16:16" x14ac:dyDescent="0.2">
      <c r="P728" s="500"/>
    </row>
    <row r="729" spans="16:16" x14ac:dyDescent="0.2">
      <c r="P729" s="500"/>
    </row>
    <row r="730" spans="16:16" x14ac:dyDescent="0.2">
      <c r="P730" s="500"/>
    </row>
    <row r="731" spans="16:16" x14ac:dyDescent="0.2">
      <c r="P731" s="500"/>
    </row>
    <row r="732" spans="16:16" x14ac:dyDescent="0.2">
      <c r="P732" s="500"/>
    </row>
    <row r="733" spans="16:16" x14ac:dyDescent="0.2">
      <c r="P733" s="500"/>
    </row>
    <row r="734" spans="16:16" x14ac:dyDescent="0.2">
      <c r="P734" s="500"/>
    </row>
    <row r="735" spans="16:16" x14ac:dyDescent="0.2">
      <c r="P735" s="500"/>
    </row>
    <row r="736" spans="16:16" x14ac:dyDescent="0.2">
      <c r="P736" s="500"/>
    </row>
    <row r="737" spans="16:16" x14ac:dyDescent="0.2">
      <c r="P737" s="500"/>
    </row>
    <row r="738" spans="16:16" x14ac:dyDescent="0.2">
      <c r="P738" s="500"/>
    </row>
    <row r="739" spans="16:16" x14ac:dyDescent="0.2">
      <c r="P739" s="500"/>
    </row>
    <row r="740" spans="16:16" x14ac:dyDescent="0.2">
      <c r="P740" s="500"/>
    </row>
    <row r="741" spans="16:16" x14ac:dyDescent="0.2">
      <c r="P741" s="500"/>
    </row>
    <row r="742" spans="16:16" x14ac:dyDescent="0.2">
      <c r="P742" s="500"/>
    </row>
    <row r="743" spans="16:16" x14ac:dyDescent="0.2">
      <c r="P743" s="500"/>
    </row>
    <row r="744" spans="16:16" x14ac:dyDescent="0.2">
      <c r="P744" s="500"/>
    </row>
    <row r="745" spans="16:16" x14ac:dyDescent="0.2">
      <c r="P745" s="500"/>
    </row>
    <row r="746" spans="16:16" x14ac:dyDescent="0.2">
      <c r="P746" s="500"/>
    </row>
    <row r="747" spans="16:16" x14ac:dyDescent="0.2">
      <c r="P747" s="500"/>
    </row>
    <row r="748" spans="16:16" x14ac:dyDescent="0.2">
      <c r="P748" s="500"/>
    </row>
    <row r="749" spans="16:16" x14ac:dyDescent="0.2">
      <c r="P749" s="500"/>
    </row>
    <row r="750" spans="16:16" x14ac:dyDescent="0.2">
      <c r="P750" s="500"/>
    </row>
    <row r="751" spans="16:16" x14ac:dyDescent="0.2">
      <c r="P751" s="500"/>
    </row>
    <row r="752" spans="16:16" x14ac:dyDescent="0.2">
      <c r="P752" s="500"/>
    </row>
    <row r="753" spans="16:16" x14ac:dyDescent="0.2">
      <c r="P753" s="500"/>
    </row>
    <row r="754" spans="16:16" x14ac:dyDescent="0.2">
      <c r="P754" s="500"/>
    </row>
    <row r="755" spans="16:16" x14ac:dyDescent="0.2">
      <c r="P755" s="500"/>
    </row>
    <row r="756" spans="16:16" x14ac:dyDescent="0.2">
      <c r="P756" s="500"/>
    </row>
    <row r="757" spans="16:16" x14ac:dyDescent="0.2">
      <c r="P757" s="500"/>
    </row>
    <row r="758" spans="16:16" x14ac:dyDescent="0.2">
      <c r="P758" s="500"/>
    </row>
    <row r="759" spans="16:16" x14ac:dyDescent="0.2">
      <c r="P759" s="500"/>
    </row>
    <row r="760" spans="16:16" x14ac:dyDescent="0.2">
      <c r="P760" s="500"/>
    </row>
    <row r="761" spans="16:16" x14ac:dyDescent="0.2">
      <c r="P761" s="500"/>
    </row>
    <row r="762" spans="16:16" x14ac:dyDescent="0.2">
      <c r="P762" s="500"/>
    </row>
    <row r="763" spans="16:16" x14ac:dyDescent="0.2">
      <c r="P763" s="500"/>
    </row>
    <row r="764" spans="16:16" x14ac:dyDescent="0.2">
      <c r="P764" s="500"/>
    </row>
    <row r="765" spans="16:16" x14ac:dyDescent="0.2">
      <c r="P765" s="500"/>
    </row>
    <row r="766" spans="16:16" x14ac:dyDescent="0.2">
      <c r="P766" s="500"/>
    </row>
    <row r="767" spans="16:16" x14ac:dyDescent="0.2">
      <c r="P767" s="500"/>
    </row>
    <row r="768" spans="16:16" x14ac:dyDescent="0.2">
      <c r="P768" s="500"/>
    </row>
    <row r="769" spans="16:16" x14ac:dyDescent="0.2">
      <c r="P769" s="500"/>
    </row>
    <row r="770" spans="16:16" x14ac:dyDescent="0.2">
      <c r="P770" s="500"/>
    </row>
    <row r="771" spans="16:16" x14ac:dyDescent="0.2">
      <c r="P771" s="500"/>
    </row>
    <row r="772" spans="16:16" x14ac:dyDescent="0.2">
      <c r="P772" s="500"/>
    </row>
    <row r="773" spans="16:16" x14ac:dyDescent="0.2">
      <c r="P773" s="500"/>
    </row>
    <row r="774" spans="16:16" x14ac:dyDescent="0.2">
      <c r="P774" s="500"/>
    </row>
    <row r="775" spans="16:16" x14ac:dyDescent="0.2">
      <c r="P775" s="500"/>
    </row>
    <row r="776" spans="16:16" x14ac:dyDescent="0.2">
      <c r="P776" s="500"/>
    </row>
    <row r="777" spans="16:16" x14ac:dyDescent="0.2">
      <c r="P777" s="500"/>
    </row>
    <row r="778" spans="16:16" x14ac:dyDescent="0.2">
      <c r="P778" s="500"/>
    </row>
    <row r="779" spans="16:16" x14ac:dyDescent="0.2">
      <c r="P779" s="500"/>
    </row>
    <row r="780" spans="16:16" x14ac:dyDescent="0.2">
      <c r="P780" s="500"/>
    </row>
    <row r="781" spans="16:16" x14ac:dyDescent="0.2">
      <c r="P781" s="500"/>
    </row>
    <row r="782" spans="16:16" x14ac:dyDescent="0.2">
      <c r="P782" s="500"/>
    </row>
    <row r="783" spans="16:16" x14ac:dyDescent="0.2">
      <c r="P783" s="500"/>
    </row>
    <row r="784" spans="16:16" x14ac:dyDescent="0.2">
      <c r="P784" s="500"/>
    </row>
    <row r="785" spans="16:16" x14ac:dyDescent="0.2">
      <c r="P785" s="500"/>
    </row>
    <row r="786" spans="16:16" x14ac:dyDescent="0.2">
      <c r="P786" s="500"/>
    </row>
    <row r="787" spans="16:16" x14ac:dyDescent="0.2">
      <c r="P787" s="500"/>
    </row>
    <row r="788" spans="16:16" x14ac:dyDescent="0.2">
      <c r="P788" s="500"/>
    </row>
    <row r="789" spans="16:16" x14ac:dyDescent="0.2">
      <c r="P789" s="500"/>
    </row>
    <row r="790" spans="16:16" x14ac:dyDescent="0.2">
      <c r="P790" s="500"/>
    </row>
    <row r="791" spans="16:16" x14ac:dyDescent="0.2">
      <c r="P791" s="500"/>
    </row>
    <row r="792" spans="16:16" x14ac:dyDescent="0.2">
      <c r="P792" s="500"/>
    </row>
    <row r="793" spans="16:16" x14ac:dyDescent="0.2">
      <c r="P793" s="500"/>
    </row>
    <row r="794" spans="16:16" x14ac:dyDescent="0.2">
      <c r="P794" s="500"/>
    </row>
    <row r="795" spans="16:16" x14ac:dyDescent="0.2">
      <c r="P795" s="500"/>
    </row>
    <row r="796" spans="16:16" x14ac:dyDescent="0.2">
      <c r="P796" s="500"/>
    </row>
    <row r="797" spans="16:16" x14ac:dyDescent="0.2">
      <c r="P797" s="500"/>
    </row>
    <row r="798" spans="16:16" x14ac:dyDescent="0.2">
      <c r="P798" s="500"/>
    </row>
    <row r="799" spans="16:16" x14ac:dyDescent="0.2">
      <c r="P799" s="500"/>
    </row>
    <row r="800" spans="16:16" x14ac:dyDescent="0.2">
      <c r="P800" s="500"/>
    </row>
    <row r="801" spans="16:16" x14ac:dyDescent="0.2">
      <c r="P801" s="500"/>
    </row>
    <row r="802" spans="16:16" x14ac:dyDescent="0.2">
      <c r="P802" s="500"/>
    </row>
    <row r="803" spans="16:16" x14ac:dyDescent="0.2">
      <c r="P803" s="500"/>
    </row>
    <row r="804" spans="16:16" x14ac:dyDescent="0.2">
      <c r="P804" s="500"/>
    </row>
    <row r="805" spans="16:16" x14ac:dyDescent="0.2">
      <c r="P805" s="500"/>
    </row>
    <row r="806" spans="16:16" x14ac:dyDescent="0.2">
      <c r="P806" s="500"/>
    </row>
    <row r="807" spans="16:16" x14ac:dyDescent="0.2">
      <c r="P807" s="500"/>
    </row>
    <row r="808" spans="16:16" x14ac:dyDescent="0.2">
      <c r="P808" s="500"/>
    </row>
    <row r="809" spans="16:16" x14ac:dyDescent="0.2">
      <c r="P809" s="500"/>
    </row>
    <row r="810" spans="16:16" x14ac:dyDescent="0.2">
      <c r="P810" s="500"/>
    </row>
    <row r="811" spans="16:16" x14ac:dyDescent="0.2">
      <c r="P811" s="500"/>
    </row>
    <row r="812" spans="16:16" x14ac:dyDescent="0.2">
      <c r="P812" s="500"/>
    </row>
    <row r="813" spans="16:16" x14ac:dyDescent="0.2">
      <c r="P813" s="500"/>
    </row>
    <row r="814" spans="16:16" x14ac:dyDescent="0.2">
      <c r="P814" s="500"/>
    </row>
    <row r="815" spans="16:16" x14ac:dyDescent="0.2">
      <c r="P815" s="500"/>
    </row>
    <row r="816" spans="16:16" x14ac:dyDescent="0.2">
      <c r="P816" s="500"/>
    </row>
    <row r="817" spans="16:16" x14ac:dyDescent="0.2">
      <c r="P817" s="500"/>
    </row>
    <row r="818" spans="16:16" x14ac:dyDescent="0.2">
      <c r="P818" s="500"/>
    </row>
    <row r="819" spans="16:16" x14ac:dyDescent="0.2">
      <c r="P819" s="500"/>
    </row>
    <row r="820" spans="16:16" x14ac:dyDescent="0.2">
      <c r="P820" s="500"/>
    </row>
    <row r="821" spans="16:16" x14ac:dyDescent="0.2">
      <c r="P821" s="500"/>
    </row>
    <row r="822" spans="16:16" x14ac:dyDescent="0.2">
      <c r="P822" s="500"/>
    </row>
    <row r="823" spans="16:16" x14ac:dyDescent="0.2">
      <c r="P823" s="500"/>
    </row>
    <row r="824" spans="16:16" x14ac:dyDescent="0.2">
      <c r="P824" s="500"/>
    </row>
    <row r="825" spans="16:16" x14ac:dyDescent="0.2">
      <c r="P825" s="500"/>
    </row>
    <row r="826" spans="16:16" x14ac:dyDescent="0.2">
      <c r="P826" s="500"/>
    </row>
    <row r="827" spans="16:16" x14ac:dyDescent="0.2">
      <c r="P827" s="500"/>
    </row>
    <row r="828" spans="16:16" x14ac:dyDescent="0.2">
      <c r="P828" s="500"/>
    </row>
    <row r="829" spans="16:16" x14ac:dyDescent="0.2">
      <c r="P829" s="500"/>
    </row>
    <row r="830" spans="16:16" x14ac:dyDescent="0.2">
      <c r="P830" s="500"/>
    </row>
    <row r="831" spans="16:16" x14ac:dyDescent="0.2">
      <c r="P831" s="500"/>
    </row>
    <row r="832" spans="16:16" x14ac:dyDescent="0.2">
      <c r="P832" s="500"/>
    </row>
    <row r="833" spans="16:16" x14ac:dyDescent="0.2">
      <c r="P833" s="500"/>
    </row>
    <row r="834" spans="16:16" x14ac:dyDescent="0.2">
      <c r="P834" s="500"/>
    </row>
    <row r="835" spans="16:16" x14ac:dyDescent="0.2">
      <c r="P835" s="500"/>
    </row>
    <row r="836" spans="16:16" x14ac:dyDescent="0.2">
      <c r="P836" s="500"/>
    </row>
    <row r="837" spans="16:16" x14ac:dyDescent="0.2">
      <c r="P837" s="500"/>
    </row>
    <row r="838" spans="16:16" x14ac:dyDescent="0.2">
      <c r="P838" s="500"/>
    </row>
    <row r="839" spans="16:16" x14ac:dyDescent="0.2">
      <c r="P839" s="500"/>
    </row>
    <row r="840" spans="16:16" x14ac:dyDescent="0.2">
      <c r="P840" s="500"/>
    </row>
    <row r="841" spans="16:16" x14ac:dyDescent="0.2">
      <c r="P841" s="500"/>
    </row>
    <row r="842" spans="16:16" x14ac:dyDescent="0.2">
      <c r="P842" s="500"/>
    </row>
    <row r="843" spans="16:16" x14ac:dyDescent="0.2">
      <c r="P843" s="500"/>
    </row>
    <row r="844" spans="16:16" x14ac:dyDescent="0.2">
      <c r="P844" s="500"/>
    </row>
    <row r="845" spans="16:16" x14ac:dyDescent="0.2">
      <c r="P845" s="500"/>
    </row>
    <row r="846" spans="16:16" x14ac:dyDescent="0.2">
      <c r="P846" s="500"/>
    </row>
    <row r="847" spans="16:16" x14ac:dyDescent="0.2">
      <c r="P847" s="500"/>
    </row>
    <row r="848" spans="16:16" x14ac:dyDescent="0.2">
      <c r="P848" s="500"/>
    </row>
    <row r="849" spans="16:16" x14ac:dyDescent="0.2">
      <c r="P849" s="500"/>
    </row>
    <row r="850" spans="16:16" x14ac:dyDescent="0.2">
      <c r="P850" s="500"/>
    </row>
    <row r="851" spans="16:16" x14ac:dyDescent="0.2">
      <c r="P851" s="500"/>
    </row>
    <row r="852" spans="16:16" x14ac:dyDescent="0.2">
      <c r="P852" s="500"/>
    </row>
    <row r="853" spans="16:16" x14ac:dyDescent="0.2">
      <c r="P853" s="500"/>
    </row>
    <row r="854" spans="16:16" x14ac:dyDescent="0.2">
      <c r="P854" s="500"/>
    </row>
    <row r="855" spans="16:16" x14ac:dyDescent="0.2">
      <c r="P855" s="500"/>
    </row>
    <row r="856" spans="16:16" x14ac:dyDescent="0.2">
      <c r="P856" s="500"/>
    </row>
    <row r="857" spans="16:16" x14ac:dyDescent="0.2">
      <c r="P857" s="500"/>
    </row>
    <row r="858" spans="16:16" x14ac:dyDescent="0.2">
      <c r="P858" s="500"/>
    </row>
    <row r="859" spans="16:16" x14ac:dyDescent="0.2">
      <c r="P859" s="500"/>
    </row>
    <row r="860" spans="16:16" x14ac:dyDescent="0.2">
      <c r="P860" s="500"/>
    </row>
    <row r="861" spans="16:16" x14ac:dyDescent="0.2">
      <c r="P861" s="500"/>
    </row>
    <row r="862" spans="16:16" x14ac:dyDescent="0.2">
      <c r="P862" s="500"/>
    </row>
    <row r="863" spans="16:16" x14ac:dyDescent="0.2">
      <c r="P863" s="500"/>
    </row>
    <row r="864" spans="16:16" x14ac:dyDescent="0.2">
      <c r="P864" s="500"/>
    </row>
    <row r="865" spans="16:16" x14ac:dyDescent="0.2">
      <c r="P865" s="500"/>
    </row>
    <row r="866" spans="16:16" x14ac:dyDescent="0.2">
      <c r="P866" s="500"/>
    </row>
    <row r="867" spans="16:16" x14ac:dyDescent="0.2">
      <c r="P867" s="500"/>
    </row>
    <row r="868" spans="16:16" x14ac:dyDescent="0.2">
      <c r="P868" s="500"/>
    </row>
    <row r="869" spans="16:16" x14ac:dyDescent="0.2">
      <c r="P869" s="500"/>
    </row>
    <row r="870" spans="16:16" x14ac:dyDescent="0.2">
      <c r="P870" s="500"/>
    </row>
    <row r="871" spans="16:16" x14ac:dyDescent="0.2">
      <c r="P871" s="500"/>
    </row>
    <row r="872" spans="16:16" x14ac:dyDescent="0.2">
      <c r="P872" s="500"/>
    </row>
    <row r="873" spans="16:16" x14ac:dyDescent="0.2">
      <c r="P873" s="500"/>
    </row>
    <row r="874" spans="16:16" x14ac:dyDescent="0.2">
      <c r="P874" s="500"/>
    </row>
    <row r="875" spans="16:16" x14ac:dyDescent="0.2">
      <c r="P875" s="500"/>
    </row>
    <row r="876" spans="16:16" x14ac:dyDescent="0.2">
      <c r="P876" s="500"/>
    </row>
    <row r="877" spans="16:16" x14ac:dyDescent="0.2">
      <c r="P877" s="500"/>
    </row>
    <row r="878" spans="16:16" x14ac:dyDescent="0.2">
      <c r="P878" s="500"/>
    </row>
    <row r="879" spans="16:16" x14ac:dyDescent="0.2">
      <c r="P879" s="500"/>
    </row>
    <row r="880" spans="16:16" x14ac:dyDescent="0.2">
      <c r="P880" s="500"/>
    </row>
    <row r="881" spans="16:16" x14ac:dyDescent="0.2">
      <c r="P881" s="500"/>
    </row>
    <row r="882" spans="16:16" x14ac:dyDescent="0.2">
      <c r="P882" s="500"/>
    </row>
    <row r="883" spans="16:16" x14ac:dyDescent="0.2">
      <c r="P883" s="500"/>
    </row>
    <row r="884" spans="16:16" x14ac:dyDescent="0.2">
      <c r="P884" s="500"/>
    </row>
    <row r="885" spans="16:16" x14ac:dyDescent="0.2">
      <c r="P885" s="500"/>
    </row>
    <row r="886" spans="16:16" x14ac:dyDescent="0.2">
      <c r="P886" s="500"/>
    </row>
    <row r="887" spans="16:16" x14ac:dyDescent="0.2">
      <c r="P887" s="500"/>
    </row>
    <row r="888" spans="16:16" x14ac:dyDescent="0.2">
      <c r="P888" s="500"/>
    </row>
    <row r="889" spans="16:16" x14ac:dyDescent="0.2">
      <c r="P889" s="500"/>
    </row>
    <row r="890" spans="16:16" x14ac:dyDescent="0.2">
      <c r="P890" s="500"/>
    </row>
    <row r="891" spans="16:16" x14ac:dyDescent="0.2">
      <c r="P891" s="500"/>
    </row>
    <row r="892" spans="16:16" x14ac:dyDescent="0.2">
      <c r="P892" s="500"/>
    </row>
    <row r="893" spans="16:16" x14ac:dyDescent="0.2">
      <c r="P893" s="500"/>
    </row>
    <row r="894" spans="16:16" x14ac:dyDescent="0.2">
      <c r="P894" s="500"/>
    </row>
    <row r="895" spans="16:16" x14ac:dyDescent="0.2">
      <c r="P895" s="500"/>
    </row>
    <row r="896" spans="16:16" x14ac:dyDescent="0.2">
      <c r="P896" s="500"/>
    </row>
    <row r="897" spans="16:16" x14ac:dyDescent="0.2">
      <c r="P897" s="500"/>
    </row>
    <row r="898" spans="16:16" x14ac:dyDescent="0.2">
      <c r="P898" s="500"/>
    </row>
    <row r="899" spans="16:16" x14ac:dyDescent="0.2">
      <c r="P899" s="500"/>
    </row>
    <row r="900" spans="16:16" x14ac:dyDescent="0.2">
      <c r="P900" s="500"/>
    </row>
    <row r="901" spans="16:16" x14ac:dyDescent="0.2">
      <c r="P901" s="500"/>
    </row>
    <row r="902" spans="16:16" x14ac:dyDescent="0.2">
      <c r="P902" s="500"/>
    </row>
    <row r="903" spans="16:16" x14ac:dyDescent="0.2">
      <c r="P903" s="500"/>
    </row>
    <row r="904" spans="16:16" x14ac:dyDescent="0.2">
      <c r="P904" s="500"/>
    </row>
    <row r="905" spans="16:16" x14ac:dyDescent="0.2">
      <c r="P905" s="500"/>
    </row>
    <row r="906" spans="16:16" x14ac:dyDescent="0.2">
      <c r="P906" s="500"/>
    </row>
    <row r="907" spans="16:16" x14ac:dyDescent="0.2">
      <c r="P907" s="500"/>
    </row>
    <row r="908" spans="16:16" x14ac:dyDescent="0.2">
      <c r="P908" s="500"/>
    </row>
    <row r="909" spans="16:16" x14ac:dyDescent="0.2">
      <c r="P909" s="500"/>
    </row>
    <row r="910" spans="16:16" x14ac:dyDescent="0.2">
      <c r="P910" s="500"/>
    </row>
    <row r="911" spans="16:16" x14ac:dyDescent="0.2">
      <c r="P911" s="500"/>
    </row>
    <row r="912" spans="16:16" x14ac:dyDescent="0.2">
      <c r="P912" s="500"/>
    </row>
    <row r="913" spans="16:16" x14ac:dyDescent="0.2">
      <c r="P913" s="500"/>
    </row>
    <row r="914" spans="16:16" x14ac:dyDescent="0.2">
      <c r="P914" s="500"/>
    </row>
    <row r="915" spans="16:16" x14ac:dyDescent="0.2">
      <c r="P915" s="500"/>
    </row>
    <row r="916" spans="16:16" x14ac:dyDescent="0.2">
      <c r="P916" s="500"/>
    </row>
    <row r="917" spans="16:16" x14ac:dyDescent="0.2">
      <c r="P917" s="500"/>
    </row>
    <row r="918" spans="16:16" x14ac:dyDescent="0.2">
      <c r="P918" s="500"/>
    </row>
    <row r="919" spans="16:16" x14ac:dyDescent="0.2">
      <c r="P919" s="500"/>
    </row>
    <row r="920" spans="16:16" x14ac:dyDescent="0.2">
      <c r="P920" s="500"/>
    </row>
    <row r="921" spans="16:16" x14ac:dyDescent="0.2">
      <c r="P921" s="500"/>
    </row>
    <row r="922" spans="16:16" x14ac:dyDescent="0.2">
      <c r="P922" s="500"/>
    </row>
    <row r="923" spans="16:16" x14ac:dyDescent="0.2">
      <c r="P923" s="500"/>
    </row>
    <row r="924" spans="16:16" x14ac:dyDescent="0.2">
      <c r="P924" s="500"/>
    </row>
    <row r="925" spans="16:16" x14ac:dyDescent="0.2">
      <c r="P925" s="500"/>
    </row>
    <row r="926" spans="16:16" x14ac:dyDescent="0.2">
      <c r="P926" s="500"/>
    </row>
    <row r="927" spans="16:16" x14ac:dyDescent="0.2">
      <c r="P927" s="500"/>
    </row>
    <row r="928" spans="16:16" x14ac:dyDescent="0.2">
      <c r="P928" s="500"/>
    </row>
    <row r="929" spans="16:16" x14ac:dyDescent="0.2">
      <c r="P929" s="500"/>
    </row>
    <row r="930" spans="16:16" x14ac:dyDescent="0.2">
      <c r="P930" s="500"/>
    </row>
    <row r="931" spans="16:16" x14ac:dyDescent="0.2">
      <c r="P931" s="500"/>
    </row>
    <row r="932" spans="16:16" x14ac:dyDescent="0.2">
      <c r="P932" s="500"/>
    </row>
    <row r="933" spans="16:16" x14ac:dyDescent="0.2">
      <c r="P933" s="500"/>
    </row>
    <row r="934" spans="16:16" x14ac:dyDescent="0.2">
      <c r="P934" s="500"/>
    </row>
    <row r="935" spans="16:16" x14ac:dyDescent="0.2">
      <c r="P935" s="500"/>
    </row>
    <row r="936" spans="16:16" x14ac:dyDescent="0.2">
      <c r="P936" s="500"/>
    </row>
    <row r="937" spans="16:16" x14ac:dyDescent="0.2">
      <c r="P937" s="500"/>
    </row>
    <row r="938" spans="16:16" x14ac:dyDescent="0.2">
      <c r="P938" s="500"/>
    </row>
    <row r="939" spans="16:16" x14ac:dyDescent="0.2">
      <c r="P939" s="500"/>
    </row>
    <row r="940" spans="16:16" x14ac:dyDescent="0.2">
      <c r="P940" s="500"/>
    </row>
    <row r="941" spans="16:16" x14ac:dyDescent="0.2">
      <c r="P941" s="500"/>
    </row>
    <row r="942" spans="16:16" x14ac:dyDescent="0.2">
      <c r="P942" s="500"/>
    </row>
    <row r="943" spans="16:16" x14ac:dyDescent="0.2">
      <c r="P943" s="500"/>
    </row>
    <row r="944" spans="16:16" x14ac:dyDescent="0.2">
      <c r="P944" s="500"/>
    </row>
    <row r="945" spans="16:16" x14ac:dyDescent="0.2">
      <c r="P945" s="500"/>
    </row>
    <row r="946" spans="16:16" x14ac:dyDescent="0.2">
      <c r="P946" s="500"/>
    </row>
    <row r="947" spans="16:16" x14ac:dyDescent="0.2">
      <c r="P947" s="500"/>
    </row>
    <row r="948" spans="16:16" x14ac:dyDescent="0.2">
      <c r="P948" s="500"/>
    </row>
    <row r="949" spans="16:16" x14ac:dyDescent="0.2">
      <c r="P949" s="500"/>
    </row>
    <row r="950" spans="16:16" x14ac:dyDescent="0.2">
      <c r="P950" s="500"/>
    </row>
    <row r="951" spans="16:16" x14ac:dyDescent="0.2">
      <c r="P951" s="500"/>
    </row>
    <row r="952" spans="16:16" x14ac:dyDescent="0.2">
      <c r="P952" s="500"/>
    </row>
    <row r="953" spans="16:16" x14ac:dyDescent="0.2">
      <c r="P953" s="500"/>
    </row>
    <row r="954" spans="16:16" x14ac:dyDescent="0.2">
      <c r="P954" s="500"/>
    </row>
    <row r="955" spans="16:16" x14ac:dyDescent="0.2">
      <c r="P955" s="500"/>
    </row>
    <row r="956" spans="16:16" x14ac:dyDescent="0.2">
      <c r="P956" s="500"/>
    </row>
    <row r="957" spans="16:16" x14ac:dyDescent="0.2">
      <c r="P957" s="500"/>
    </row>
    <row r="958" spans="16:16" x14ac:dyDescent="0.2">
      <c r="P958" s="500"/>
    </row>
    <row r="959" spans="16:16" x14ac:dyDescent="0.2">
      <c r="P959" s="500"/>
    </row>
    <row r="960" spans="16:16" x14ac:dyDescent="0.2">
      <c r="P960" s="500"/>
    </row>
    <row r="961" spans="16:16" x14ac:dyDescent="0.2">
      <c r="P961" s="500"/>
    </row>
    <row r="962" spans="16:16" x14ac:dyDescent="0.2">
      <c r="P962" s="500"/>
    </row>
    <row r="963" spans="16:16" x14ac:dyDescent="0.2">
      <c r="P963" s="500"/>
    </row>
    <row r="964" spans="16:16" x14ac:dyDescent="0.2">
      <c r="P964" s="500"/>
    </row>
    <row r="965" spans="16:16" x14ac:dyDescent="0.2">
      <c r="P965" s="500"/>
    </row>
    <row r="966" spans="16:16" x14ac:dyDescent="0.2">
      <c r="P966" s="500"/>
    </row>
    <row r="967" spans="16:16" x14ac:dyDescent="0.2">
      <c r="P967" s="500"/>
    </row>
    <row r="968" spans="16:16" x14ac:dyDescent="0.2">
      <c r="P968" s="500"/>
    </row>
    <row r="969" spans="16:16" x14ac:dyDescent="0.2">
      <c r="P969" s="500"/>
    </row>
    <row r="970" spans="16:16" x14ac:dyDescent="0.2">
      <c r="P970" s="500"/>
    </row>
    <row r="971" spans="16:16" x14ac:dyDescent="0.2">
      <c r="P971" s="500"/>
    </row>
    <row r="972" spans="16:16" x14ac:dyDescent="0.2">
      <c r="P972" s="500"/>
    </row>
    <row r="973" spans="16:16" x14ac:dyDescent="0.2">
      <c r="P973" s="500"/>
    </row>
    <row r="974" spans="16:16" x14ac:dyDescent="0.2">
      <c r="P974" s="500"/>
    </row>
    <row r="975" spans="16:16" x14ac:dyDescent="0.2">
      <c r="P975" s="500"/>
    </row>
    <row r="976" spans="16:16" x14ac:dyDescent="0.2">
      <c r="P976" s="500"/>
    </row>
    <row r="977" spans="16:16" x14ac:dyDescent="0.2">
      <c r="P977" s="500"/>
    </row>
    <row r="978" spans="16:16" x14ac:dyDescent="0.2">
      <c r="P978" s="500"/>
    </row>
    <row r="979" spans="16:16" x14ac:dyDescent="0.2">
      <c r="P979" s="500"/>
    </row>
    <row r="980" spans="16:16" x14ac:dyDescent="0.2">
      <c r="P980" s="500"/>
    </row>
    <row r="981" spans="16:16" x14ac:dyDescent="0.2">
      <c r="P981" s="500"/>
    </row>
    <row r="982" spans="16:16" x14ac:dyDescent="0.2">
      <c r="P982" s="500"/>
    </row>
    <row r="983" spans="16:16" x14ac:dyDescent="0.2">
      <c r="P983" s="500"/>
    </row>
    <row r="984" spans="16:16" x14ac:dyDescent="0.2">
      <c r="P984" s="500"/>
    </row>
    <row r="985" spans="16:16" x14ac:dyDescent="0.2">
      <c r="P985" s="500"/>
    </row>
    <row r="986" spans="16:16" x14ac:dyDescent="0.2">
      <c r="P986" s="500"/>
    </row>
    <row r="987" spans="16:16" x14ac:dyDescent="0.2">
      <c r="P987" s="500"/>
    </row>
    <row r="988" spans="16:16" x14ac:dyDescent="0.2">
      <c r="P988" s="500"/>
    </row>
    <row r="989" spans="16:16" x14ac:dyDescent="0.2">
      <c r="P989" s="500"/>
    </row>
    <row r="990" spans="16:16" x14ac:dyDescent="0.2">
      <c r="P990" s="500"/>
    </row>
    <row r="991" spans="16:16" x14ac:dyDescent="0.2">
      <c r="P991" s="500"/>
    </row>
    <row r="992" spans="16:16" x14ac:dyDescent="0.2">
      <c r="P992" s="500"/>
    </row>
    <row r="993" spans="16:16" x14ac:dyDescent="0.2">
      <c r="P993" s="500"/>
    </row>
    <row r="994" spans="16:16" x14ac:dyDescent="0.2">
      <c r="P994" s="500"/>
    </row>
    <row r="995" spans="16:16" x14ac:dyDescent="0.2">
      <c r="P995" s="500"/>
    </row>
    <row r="996" spans="16:16" x14ac:dyDescent="0.2">
      <c r="P996" s="500"/>
    </row>
    <row r="997" spans="16:16" x14ac:dyDescent="0.2">
      <c r="P997" s="500"/>
    </row>
    <row r="998" spans="16:16" x14ac:dyDescent="0.2">
      <c r="P998" s="500"/>
    </row>
    <row r="999" spans="16:16" x14ac:dyDescent="0.2">
      <c r="P999" s="500"/>
    </row>
    <row r="1000" spans="16:16" x14ac:dyDescent="0.2">
      <c r="P1000" s="500"/>
    </row>
    <row r="1001" spans="16:16" x14ac:dyDescent="0.2">
      <c r="P1001" s="500"/>
    </row>
    <row r="1002" spans="16:16" x14ac:dyDescent="0.2">
      <c r="P1002" s="500"/>
    </row>
    <row r="1003" spans="16:16" x14ac:dyDescent="0.2">
      <c r="P1003" s="500"/>
    </row>
    <row r="1004" spans="16:16" x14ac:dyDescent="0.2">
      <c r="P1004" s="500"/>
    </row>
    <row r="1005" spans="16:16" x14ac:dyDescent="0.2">
      <c r="P1005" s="500"/>
    </row>
    <row r="1006" spans="16:16" x14ac:dyDescent="0.2">
      <c r="P1006" s="500"/>
    </row>
    <row r="1007" spans="16:16" x14ac:dyDescent="0.2">
      <c r="P1007" s="500"/>
    </row>
    <row r="1008" spans="16:16" x14ac:dyDescent="0.2">
      <c r="P1008" s="500"/>
    </row>
    <row r="1009" spans="16:16" x14ac:dyDescent="0.2">
      <c r="P1009" s="500"/>
    </row>
    <row r="1010" spans="16:16" x14ac:dyDescent="0.2">
      <c r="P1010" s="500"/>
    </row>
    <row r="1011" spans="16:16" x14ac:dyDescent="0.2">
      <c r="P1011" s="500"/>
    </row>
    <row r="1012" spans="16:16" x14ac:dyDescent="0.2">
      <c r="P1012" s="500"/>
    </row>
    <row r="1013" spans="16:16" x14ac:dyDescent="0.2">
      <c r="P1013" s="500"/>
    </row>
    <row r="1014" spans="16:16" x14ac:dyDescent="0.2">
      <c r="P1014" s="500"/>
    </row>
    <row r="1015" spans="16:16" x14ac:dyDescent="0.2">
      <c r="P1015" s="500"/>
    </row>
    <row r="1016" spans="16:16" x14ac:dyDescent="0.2">
      <c r="P1016" s="500"/>
    </row>
    <row r="1017" spans="16:16" x14ac:dyDescent="0.2">
      <c r="P1017" s="500"/>
    </row>
    <row r="1018" spans="16:16" x14ac:dyDescent="0.2">
      <c r="P1018" s="500"/>
    </row>
    <row r="1019" spans="16:16" x14ac:dyDescent="0.2">
      <c r="P1019" s="500"/>
    </row>
    <row r="1020" spans="16:16" x14ac:dyDescent="0.2">
      <c r="P1020" s="500"/>
    </row>
    <row r="1021" spans="16:16" x14ac:dyDescent="0.2">
      <c r="P1021" s="500"/>
    </row>
    <row r="1022" spans="16:16" x14ac:dyDescent="0.2">
      <c r="P1022" s="500"/>
    </row>
    <row r="1023" spans="16:16" x14ac:dyDescent="0.2">
      <c r="P1023" s="500"/>
    </row>
    <row r="1024" spans="16:16" x14ac:dyDescent="0.2">
      <c r="P1024" s="500"/>
    </row>
    <row r="1025" spans="16:16" x14ac:dyDescent="0.2">
      <c r="P1025" s="500"/>
    </row>
    <row r="1026" spans="16:16" x14ac:dyDescent="0.2">
      <c r="P1026" s="500"/>
    </row>
    <row r="1027" spans="16:16" x14ac:dyDescent="0.2">
      <c r="P1027" s="500"/>
    </row>
  </sheetData>
  <mergeCells count="1">
    <mergeCell ref="C37:D37"/>
  </mergeCells>
  <conditionalFormatting sqref="C38:D41">
    <cfRule type="colorScale" priority="95">
      <colorScale>
        <cfvo type="min"/>
        <cfvo type="percentile" val="50"/>
        <cfvo type="max"/>
        <color rgb="FFF8696B"/>
        <color rgb="FFFFEB84"/>
        <color rgb="FF63BE7B"/>
      </colorScale>
    </cfRule>
  </conditionalFormatting>
  <conditionalFormatting sqref="I2:K28">
    <cfRule type="cellIs" dxfId="8" priority="1" operator="between">
      <formula>80%</formula>
      <formula>100</formula>
    </cfRule>
    <cfRule type="cellIs" dxfId="7" priority="2" operator="between">
      <formula>50%</formula>
      <formula>"&lt;80"</formula>
    </cfRule>
    <cfRule type="cellIs" dxfId="6" priority="3" operator="between">
      <formula>30%</formula>
      <formula>"&lt;50%"</formula>
    </cfRule>
    <cfRule type="cellIs" dxfId="5" priority="4" operator="between">
      <formula>0%</formula>
      <formula>"&lt;30%"</formula>
    </cfRule>
  </conditionalFormatting>
  <conditionalFormatting sqref="I32:K1048576">
    <cfRule type="colorScale" priority="1346">
      <colorScale>
        <cfvo type="min"/>
        <cfvo type="percentile" val="50"/>
        <cfvo type="max"/>
        <color rgb="FFF8696B"/>
        <color rgb="FFFFEB84"/>
        <color rgb="FF63BE7B"/>
      </colorScale>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AB33"/>
  <sheetViews>
    <sheetView tabSelected="1" zoomScale="90" zoomScaleNormal="90" workbookViewId="0">
      <pane xSplit="2" ySplit="2" topLeftCell="E3" activePane="bottomRight" state="frozen"/>
      <selection pane="topRight"/>
      <selection pane="bottomLeft"/>
      <selection pane="bottomRight" activeCell="I9" sqref="I9"/>
    </sheetView>
  </sheetViews>
  <sheetFormatPr baseColWidth="10" defaultColWidth="9.140625" defaultRowHeight="12.75" customHeight="1" x14ac:dyDescent="0.2"/>
  <cols>
    <col min="1" max="1" width="23.7109375" customWidth="1"/>
    <col min="2" max="2" width="28.42578125" style="179" customWidth="1"/>
    <col min="3" max="3" width="18.42578125" customWidth="1"/>
    <col min="4" max="4" width="17" customWidth="1"/>
    <col min="5" max="5" width="13.5703125" customWidth="1"/>
    <col min="6" max="6" width="15.140625" customWidth="1"/>
    <col min="7" max="7" width="15.42578125" customWidth="1"/>
    <col min="8" max="8" width="9.140625" customWidth="1"/>
    <col min="9" max="9" width="13.42578125" customWidth="1"/>
    <col min="10" max="10" width="14" customWidth="1"/>
    <col min="11" max="17" width="9.140625" customWidth="1"/>
    <col min="18" max="21" width="16.42578125" customWidth="1"/>
    <col min="22" max="22" width="25.140625" style="217" hidden="1" customWidth="1"/>
    <col min="23" max="23" width="25.140625" style="217" customWidth="1"/>
    <col min="24" max="24" width="37.7109375" style="217" hidden="1" customWidth="1"/>
    <col min="25" max="25" width="35" hidden="1" customWidth="1"/>
    <col min="26" max="26" width="37.5703125" hidden="1" customWidth="1"/>
    <col min="27" max="27" width="35" hidden="1" customWidth="1"/>
    <col min="28" max="28" width="34.28515625" hidden="1" customWidth="1"/>
  </cols>
  <sheetData>
    <row r="1" spans="1:28" ht="24" customHeight="1" thickBot="1" x14ac:dyDescent="0.25">
      <c r="A1" s="2171" t="s">
        <v>3096</v>
      </c>
      <c r="B1" s="2175" t="s">
        <v>3097</v>
      </c>
      <c r="C1" s="2171" t="s">
        <v>3098</v>
      </c>
      <c r="D1" s="2166" t="s">
        <v>3099</v>
      </c>
      <c r="E1" s="2167"/>
      <c r="F1" s="2167"/>
      <c r="G1" s="2167"/>
      <c r="H1" s="2168"/>
      <c r="I1" s="2171" t="s">
        <v>3100</v>
      </c>
      <c r="J1" s="2171" t="s">
        <v>3101</v>
      </c>
      <c r="K1" s="2166" t="s">
        <v>3102</v>
      </c>
      <c r="L1" s="2167"/>
      <c r="M1" s="2167"/>
      <c r="N1" s="2167"/>
      <c r="O1" s="2167"/>
      <c r="P1" s="2168"/>
      <c r="Q1" s="2173" t="s">
        <v>3103</v>
      </c>
      <c r="R1" s="2169" t="s">
        <v>3104</v>
      </c>
      <c r="S1" s="2169" t="s">
        <v>3105</v>
      </c>
      <c r="T1" s="2169" t="s">
        <v>3106</v>
      </c>
      <c r="U1" s="2156" t="s">
        <v>3107</v>
      </c>
      <c r="V1" s="2154" t="s">
        <v>2355</v>
      </c>
      <c r="W1" s="2156" t="s">
        <v>17</v>
      </c>
      <c r="X1" s="2152" t="s">
        <v>3108</v>
      </c>
      <c r="Y1" s="2152" t="s">
        <v>3109</v>
      </c>
      <c r="Z1" s="2152" t="s">
        <v>3110</v>
      </c>
      <c r="AA1" s="2158" t="s">
        <v>3111</v>
      </c>
      <c r="AB1" s="2150" t="s">
        <v>3112</v>
      </c>
    </row>
    <row r="2" spans="1:28" ht="46.5" customHeight="1" thickBot="1" x14ac:dyDescent="0.25">
      <c r="A2" s="2172"/>
      <c r="B2" s="2176"/>
      <c r="C2" s="2172"/>
      <c r="D2" s="1458">
        <v>100</v>
      </c>
      <c r="E2" s="1458" t="s">
        <v>3113</v>
      </c>
      <c r="F2" s="1459" t="s">
        <v>3114</v>
      </c>
      <c r="G2" s="688" t="s">
        <v>3115</v>
      </c>
      <c r="H2" s="380" t="s">
        <v>3116</v>
      </c>
      <c r="I2" s="2172"/>
      <c r="J2" s="2172"/>
      <c r="K2" s="687">
        <v>45107</v>
      </c>
      <c r="L2" s="687" t="s">
        <v>3117</v>
      </c>
      <c r="M2" s="687">
        <v>45467</v>
      </c>
      <c r="N2" s="687" t="s">
        <v>3118</v>
      </c>
      <c r="O2" s="687">
        <v>45809</v>
      </c>
      <c r="P2" s="687" t="s">
        <v>3119</v>
      </c>
      <c r="Q2" s="2174"/>
      <c r="R2" s="2170"/>
      <c r="S2" s="2170"/>
      <c r="T2" s="2170"/>
      <c r="U2" s="2157"/>
      <c r="V2" s="2155"/>
      <c r="W2" s="2157"/>
      <c r="X2" s="2153"/>
      <c r="Y2" s="2153"/>
      <c r="Z2" s="2153"/>
      <c r="AA2" s="2159"/>
      <c r="AB2" s="2151"/>
    </row>
    <row r="3" spans="1:28" ht="51" customHeight="1" thickBot="1" x14ac:dyDescent="0.25">
      <c r="A3" s="1449">
        <v>1</v>
      </c>
      <c r="B3" s="1450" t="s">
        <v>3040</v>
      </c>
      <c r="C3" s="1449" t="s">
        <v>3040</v>
      </c>
      <c r="D3" s="1449">
        <f>COUNTIF('ARCHIVO HISTÓRICO '!U7:U15,"=100%")</f>
        <v>9</v>
      </c>
      <c r="E3" s="1449">
        <f>COUNTIF('ARCHIVO HISTÓRICO '!U7:U15,"&gt;=80%")</f>
        <v>9</v>
      </c>
      <c r="F3" s="1449">
        <f>(COUNTIF('ARCHIVO HISTÓRICO '!U7:U15,"&gt;=50%"))-E3</f>
        <v>0</v>
      </c>
      <c r="G3" s="1449">
        <f>(COUNTIF('ARCHIVO HISTÓRICO '!U7:U15,"&gt;=30%"))-(SUM(E3:F3))</f>
        <v>0</v>
      </c>
      <c r="H3" s="1449">
        <f>COUNTIF('ARCHIVO HISTÓRICO '!U7:U15,"&lt;30%")</f>
        <v>0</v>
      </c>
      <c r="I3" s="1449">
        <f>COUNTIF('ARCHIVO HISTÓRICO '!W7:W15,"INCUMPLE")</f>
        <v>3</v>
      </c>
      <c r="J3" s="1451">
        <f t="shared" ref="J3:J22" si="0">SUM(E3,F3,G3,H3)</f>
        <v>9</v>
      </c>
      <c r="K3" s="1452">
        <v>0.95099372509722513</v>
      </c>
      <c r="L3" s="1453">
        <v>1</v>
      </c>
      <c r="M3" s="1454">
        <v>1</v>
      </c>
      <c r="N3" s="1455">
        <v>1</v>
      </c>
      <c r="O3" s="1455">
        <v>1</v>
      </c>
      <c r="P3" s="1455">
        <f>'ARCHIVO HISTÓRICO '!U16</f>
        <v>1</v>
      </c>
      <c r="Q3" s="1456">
        <f>COUNTIF('ARCHIVO HISTÓRICO '!U7:U15,"&lt;100%")</f>
        <v>0</v>
      </c>
      <c r="R3" s="1457">
        <f>COUNTIF('ARCHIVO HISTÓRICO '!U7:U15,"=100%")</f>
        <v>9</v>
      </c>
      <c r="S3" s="1457"/>
      <c r="T3" s="1457"/>
      <c r="U3" s="228"/>
      <c r="V3" s="1330" t="s">
        <v>3153</v>
      </c>
      <c r="W3" s="1301" t="s">
        <v>228</v>
      </c>
      <c r="X3" s="850"/>
      <c r="Y3" s="2160" t="s">
        <v>3154</v>
      </c>
      <c r="Z3" s="2161"/>
      <c r="AA3" s="2162"/>
      <c r="AB3" s="1355"/>
    </row>
    <row r="4" spans="1:28" ht="51" customHeight="1" thickBot="1" x14ac:dyDescent="0.25">
      <c r="A4" s="86">
        <v>2</v>
      </c>
      <c r="B4" s="1277" t="s">
        <v>3191</v>
      </c>
      <c r="C4" s="86" t="s">
        <v>1417</v>
      </c>
      <c r="D4" s="86">
        <f>COUNTIF('ACTOS ADTVOS VACAD'!U7:U14,"=100%")</f>
        <v>7</v>
      </c>
      <c r="E4" s="86">
        <f>COUNTIF('ACTOS ADTVOS VACAD'!U7:U14,"&gt;=80%")</f>
        <v>7</v>
      </c>
      <c r="F4" s="89">
        <f>(COUNTIF('ACTOS ADTVOS VACAD'!U7:U14,"&gt;=50%"))-E4</f>
        <v>0</v>
      </c>
      <c r="G4" s="89">
        <f>(COUNTIF('ACTOS ADTVOS VACAD'!U7:U14,"&gt;=30%"))-(SUM(E4:F4))</f>
        <v>0</v>
      </c>
      <c r="H4" s="86">
        <f>COUNTIF('ACTOS ADTVOS VACAD'!U7:U14,"&lt;30%")</f>
        <v>0</v>
      </c>
      <c r="I4" s="86">
        <f>COUNTIF('ACTOS ADTVOS VACAD'!W7:W14,"INCUMPLE")</f>
        <v>0</v>
      </c>
      <c r="J4" s="384">
        <f t="shared" si="0"/>
        <v>7</v>
      </c>
      <c r="K4" s="87" t="s">
        <v>3017</v>
      </c>
      <c r="L4" s="87" t="s">
        <v>3017</v>
      </c>
      <c r="M4" s="87" t="s">
        <v>3017</v>
      </c>
      <c r="N4" s="377" t="s">
        <v>3017</v>
      </c>
      <c r="O4" s="377">
        <v>0</v>
      </c>
      <c r="P4" s="377">
        <f>'ACTOS ADTVOS VACAD'!U15</f>
        <v>1</v>
      </c>
      <c r="Q4" s="213">
        <f>COUNTIF('ACTOS ADTVOS VACAD'!U7:U14,"&lt;100%")</f>
        <v>0</v>
      </c>
      <c r="R4" s="227">
        <f>COUNTIF('ACTOS ADTVOS VACAD'!U7:U14,"=100%")</f>
        <v>7</v>
      </c>
      <c r="S4" s="227">
        <f>COUNTIF('ACTOS ADTVOS VACAD'!U7:U14,"&lt;90%")</f>
        <v>0</v>
      </c>
      <c r="T4" s="227">
        <f>COUNTIFS('ACTOS ADTVOS VACAD'!U7:U14,"&lt;100%",'ACTOS ADTVOS VACAD'!U7:U14,"Incumple")</f>
        <v>0</v>
      </c>
      <c r="U4" s="381">
        <f>COUNTIFS('ACTOS ADTVOS VACAD'!U7:U14,"&gt;=90%",'ACTOS ADTVOS VACAD'!U7:U14,"cumple")</f>
        <v>0</v>
      </c>
      <c r="V4" s="1331" t="s">
        <v>3015</v>
      </c>
      <c r="W4" s="1335" t="s">
        <v>18</v>
      </c>
      <c r="X4" s="1303" t="s">
        <v>3192</v>
      </c>
      <c r="Y4" s="1345" t="s">
        <v>3193</v>
      </c>
      <c r="Z4" s="1317"/>
      <c r="AA4" s="1349" t="s">
        <v>3194</v>
      </c>
      <c r="AB4" s="1353"/>
    </row>
    <row r="5" spans="1:28" ht="51" customHeight="1" thickBot="1" x14ac:dyDescent="0.25">
      <c r="A5" s="86">
        <v>3</v>
      </c>
      <c r="B5" s="226" t="s">
        <v>3037</v>
      </c>
      <c r="C5" s="86" t="s">
        <v>3150</v>
      </c>
      <c r="D5" s="86">
        <f>COUNTIF(TRANSPORTE!U7:U30,"=100%")</f>
        <v>21</v>
      </c>
      <c r="E5" s="86">
        <f>COUNTIF(TRANSPORTE!U7:U30,"&gt;=80%")</f>
        <v>23</v>
      </c>
      <c r="F5" s="86">
        <f>(COUNTIF(TRANSPORTE!U7:U30,"&gt;=50%"))-E5</f>
        <v>1</v>
      </c>
      <c r="G5" s="86">
        <f>(COUNTIF(TRANSPORTE!U7:U30,"&gt;=30%"))-(SUM(E5:F5))</f>
        <v>0</v>
      </c>
      <c r="H5" s="86">
        <f>COUNTIF(TRANSPORTE!U7:U30,"&lt;30%")</f>
        <v>0</v>
      </c>
      <c r="I5" s="86">
        <f>COUNTIF(TRANSPORTE!W7:W30,"INCUMPLE")</f>
        <v>22</v>
      </c>
      <c r="J5" s="389">
        <f t="shared" si="0"/>
        <v>24</v>
      </c>
      <c r="K5" s="386">
        <v>0.94166666666666654</v>
      </c>
      <c r="L5" s="391">
        <v>0.94</v>
      </c>
      <c r="M5" s="385">
        <v>0.98</v>
      </c>
      <c r="N5" s="388">
        <v>0.98</v>
      </c>
      <c r="O5" s="388">
        <v>0.98</v>
      </c>
      <c r="P5" s="388">
        <f>TRANSPORTE!U31</f>
        <v>0.9770833333333333</v>
      </c>
      <c r="Q5" s="213">
        <f>COUNTIF(TRANSPORTE!U7:U30,"&lt;100%")</f>
        <v>3</v>
      </c>
      <c r="R5" s="227">
        <f>COUNTIF(TRANSPORTE!U7:U30,"=100%")</f>
        <v>21</v>
      </c>
      <c r="S5" s="227"/>
      <c r="T5" s="227"/>
      <c r="U5" s="381"/>
      <c r="V5" s="689" t="s">
        <v>3668</v>
      </c>
      <c r="W5" s="1010" t="s">
        <v>228</v>
      </c>
      <c r="X5" s="1292" t="s">
        <v>3151</v>
      </c>
      <c r="Y5" s="1290" t="s">
        <v>3360</v>
      </c>
      <c r="Z5" s="1289" t="s">
        <v>3125</v>
      </c>
      <c r="AA5" s="1291" t="s">
        <v>3152</v>
      </c>
      <c r="AB5" s="690"/>
    </row>
    <row r="6" spans="1:28" ht="51" customHeight="1" thickBot="1" x14ac:dyDescent="0.25">
      <c r="A6" s="86">
        <v>4</v>
      </c>
      <c r="B6" s="1446" t="s">
        <v>3055</v>
      </c>
      <c r="C6" s="86" t="s">
        <v>1672</v>
      </c>
      <c r="D6" s="86">
        <f>COUNTIF(PETI!U7:U50,"=100%")</f>
        <v>39</v>
      </c>
      <c r="E6" s="86">
        <f>COUNTIF(PETI!U7:U50,"&gt;=80%")</f>
        <v>41</v>
      </c>
      <c r="F6" s="89">
        <f>(COUNTIF(PETI!U7:U50,"&gt;=50%"))-E6</f>
        <v>1</v>
      </c>
      <c r="G6" s="89">
        <f>(COUNTIF(PETI!U7:U50,"&gt;=30%"))-(SUM(E6:F6))</f>
        <v>1</v>
      </c>
      <c r="H6" s="86">
        <f>COUNTIF(PETI!U7:U50,"&lt;30%")</f>
        <v>0</v>
      </c>
      <c r="I6" s="86">
        <f>COUNTIF(PETI!W7:W50,"INCUMPLE")</f>
        <v>12</v>
      </c>
      <c r="J6" s="384">
        <f t="shared" si="0"/>
        <v>43</v>
      </c>
      <c r="K6" s="385" t="s">
        <v>3017</v>
      </c>
      <c r="L6" s="385" t="s">
        <v>3017</v>
      </c>
      <c r="M6" s="385" t="s">
        <v>3017</v>
      </c>
      <c r="N6" s="388">
        <v>0.24</v>
      </c>
      <c r="O6" s="388">
        <v>0.74</v>
      </c>
      <c r="P6" s="388">
        <f>PETI!U51</f>
        <v>0.96744186046511627</v>
      </c>
      <c r="Q6" s="213">
        <f>COUNTIF(PETI!U7:U50,"&lt;100%")</f>
        <v>4</v>
      </c>
      <c r="R6" s="227">
        <f>COUNTIF(PETI!U7:U50,"=100%")</f>
        <v>39</v>
      </c>
      <c r="S6" s="227">
        <f>COUNTIF(PETI!U7:U50,"&lt;90%")</f>
        <v>2</v>
      </c>
      <c r="T6" s="227">
        <f>COUNTIFS(PETI!U7:U50,"&lt;100%",PETI!W7:W50,"Incumple")</f>
        <v>3</v>
      </c>
      <c r="U6" s="381">
        <f>COUNTIFS(PETI!U7:U50,"&gt;=90%",PETI!U7:U50,"cumple")</f>
        <v>0</v>
      </c>
      <c r="V6" s="689" t="s">
        <v>1491</v>
      </c>
      <c r="W6" s="1010" t="s">
        <v>18</v>
      </c>
      <c r="X6" s="1292" t="s">
        <v>3170</v>
      </c>
      <c r="Y6" s="1291" t="s">
        <v>3171</v>
      </c>
      <c r="Z6" s="1291" t="s">
        <v>3172</v>
      </c>
      <c r="AA6" s="1291" t="s">
        <v>3173</v>
      </c>
      <c r="AB6" s="693"/>
    </row>
    <row r="7" spans="1:28" ht="51" customHeight="1" thickBot="1" x14ac:dyDescent="0.25">
      <c r="A7" s="86">
        <v>5</v>
      </c>
      <c r="B7" s="1447" t="s">
        <v>3014</v>
      </c>
      <c r="C7" s="86" t="s">
        <v>1417</v>
      </c>
      <c r="D7" s="86">
        <f>COUNTIF(POSGRADOS!U7:U25,"=100%")</f>
        <v>11</v>
      </c>
      <c r="E7" s="89">
        <f>COUNTIF(POSGRADOS!U7:U25,"&gt;=80%")</f>
        <v>16</v>
      </c>
      <c r="F7" s="89">
        <f>(COUNTIF(POSGRADOS!U7:U25,"&gt;=50%"))-E7</f>
        <v>0</v>
      </c>
      <c r="G7" s="86">
        <f>(COUNTIF(POSGRADOS!U7:U25,"&gt;=30%"))-(SUM(E7:F7))</f>
        <v>0</v>
      </c>
      <c r="H7" s="86">
        <f>COUNTIF(POSGRADOS!U7:U25,"&lt;30%")</f>
        <v>0</v>
      </c>
      <c r="I7" s="226">
        <f>COUNTIF(POSGRADOS!W7:W25,"INCUMPLE")</f>
        <v>10</v>
      </c>
      <c r="J7" s="384">
        <f t="shared" si="0"/>
        <v>16</v>
      </c>
      <c r="K7" s="386">
        <v>0.71052631578947367</v>
      </c>
      <c r="L7" s="387">
        <v>0.71</v>
      </c>
      <c r="M7" s="385">
        <v>0.94</v>
      </c>
      <c r="N7" s="388">
        <v>0.96</v>
      </c>
      <c r="O7" s="388">
        <v>0.96</v>
      </c>
      <c r="P7" s="388">
        <f>POSGRADOS!U26</f>
        <v>0.96250000000000002</v>
      </c>
      <c r="Q7" s="213">
        <f>COUNTIF(POSGRADOS!U7:U25,"&lt;100%")</f>
        <v>5</v>
      </c>
      <c r="R7" s="227">
        <f>COUNTIF(POSGRADOS!U7:U25,"=100%")</f>
        <v>11</v>
      </c>
      <c r="S7" s="227"/>
      <c r="T7" s="1323"/>
      <c r="U7" s="1325"/>
      <c r="V7" s="1331" t="s">
        <v>3015</v>
      </c>
      <c r="W7" s="1010" t="s">
        <v>228</v>
      </c>
      <c r="X7" s="1338" t="s">
        <v>3120</v>
      </c>
      <c r="Y7" s="1293" t="s">
        <v>3121</v>
      </c>
      <c r="Z7" s="1289"/>
      <c r="AA7" s="1290" t="s">
        <v>3122</v>
      </c>
      <c r="AB7" s="693"/>
    </row>
    <row r="8" spans="1:28" ht="51" customHeight="1" thickBot="1" x14ac:dyDescent="0.25">
      <c r="A8" s="86">
        <v>6</v>
      </c>
      <c r="B8" s="1446" t="s">
        <v>3052</v>
      </c>
      <c r="C8" s="86" t="s">
        <v>1417</v>
      </c>
      <c r="D8" s="86">
        <f>COUNTIF('Profesor Invitado'!U8:U19,"=100%")</f>
        <v>11</v>
      </c>
      <c r="E8" s="86">
        <f>COUNTIF('Profesor Invitado'!U8:U19,"&gt;=80%")</f>
        <v>11</v>
      </c>
      <c r="F8" s="89">
        <f>(COUNTIF('Profesor Invitado'!U8:U19,"&gt;=50%"))-E8</f>
        <v>1</v>
      </c>
      <c r="G8" s="89">
        <f>(COUNTIF('Profesor Invitado'!U8:U19,"&gt;=30%"))-(SUM(E8:F8))</f>
        <v>0</v>
      </c>
      <c r="H8" s="86">
        <f>COUNTIF('Profesor Invitado'!U8:U19,"&lt;30%")</f>
        <v>0</v>
      </c>
      <c r="I8" s="86">
        <f>COUNTIF('Profesor Invitado'!W8:W19,"INCUMPLE")</f>
        <v>1</v>
      </c>
      <c r="J8" s="384">
        <f t="shared" si="0"/>
        <v>12</v>
      </c>
      <c r="K8" s="385" t="s">
        <v>3017</v>
      </c>
      <c r="L8" s="385" t="s">
        <v>3017</v>
      </c>
      <c r="M8" s="385" t="s">
        <v>3017</v>
      </c>
      <c r="N8" s="388">
        <v>0.75</v>
      </c>
      <c r="O8" s="388">
        <v>0.77</v>
      </c>
      <c r="P8" s="388">
        <f>'Profesor Invitado'!U20</f>
        <v>0.95833333333333337</v>
      </c>
      <c r="Q8" s="213">
        <f>COUNTIF('Profesor Invitado'!U8:U19,"&lt;100%")</f>
        <v>1</v>
      </c>
      <c r="R8" s="227">
        <f>COUNTIF('Profesor Invitado'!U8:U19,"=100%")</f>
        <v>11</v>
      </c>
      <c r="S8" s="227">
        <f>COUNTIF('Profesor Invitado'!U8:U19,"&lt;90%")</f>
        <v>1</v>
      </c>
      <c r="T8" s="227">
        <f>COUNTIFS('Profesor Invitado'!U8:U19,"&lt;100%",'Profesor Invitado'!W8:W19,"Incumple")</f>
        <v>1</v>
      </c>
      <c r="U8" s="381">
        <f>COUNTIFS('Profesor Invitado'!U8:U19,"&gt;=90%",'Profesor Invitado'!W8:W19,"cumple")</f>
        <v>11</v>
      </c>
      <c r="V8" s="689" t="s">
        <v>3166</v>
      </c>
      <c r="W8" s="1010" t="s">
        <v>18</v>
      </c>
      <c r="X8" s="1341" t="s">
        <v>3167</v>
      </c>
      <c r="Y8" s="1291" t="s">
        <v>3168</v>
      </c>
      <c r="Z8" s="1348" t="s">
        <v>3125</v>
      </c>
      <c r="AA8" s="1290" t="s">
        <v>3169</v>
      </c>
      <c r="AB8" s="691"/>
    </row>
    <row r="9" spans="1:28" ht="51" customHeight="1" thickBot="1" x14ac:dyDescent="0.25">
      <c r="A9" s="86">
        <v>7</v>
      </c>
      <c r="B9" s="1446" t="s">
        <v>3058</v>
      </c>
      <c r="C9" s="86" t="s">
        <v>3057</v>
      </c>
      <c r="D9" s="86">
        <f>COUNTIF('Planes DARCA'!U7:U18,"=100%")</f>
        <v>9</v>
      </c>
      <c r="E9" s="86">
        <f>COUNTIF('Planes DARCA'!U7:U18,"&gt;=80%")</f>
        <v>12</v>
      </c>
      <c r="F9" s="89">
        <f>(COUNTIF('Planes DARCA'!U7:U18,"&gt;=50%"))-E9</f>
        <v>0</v>
      </c>
      <c r="G9" s="89">
        <f>(COUNTIF('Planes DARCA'!U7:U18,"&gt;=30%"))-(SUM(E9:F9))</f>
        <v>0</v>
      </c>
      <c r="H9" s="86">
        <f>COUNTIF('Planes DARCA'!U7:U18,"&lt;30%")</f>
        <v>0</v>
      </c>
      <c r="I9" s="86">
        <f>COUNTIF('Planes DARCA'!W7:W18,"INCUMPLE")</f>
        <v>5</v>
      </c>
      <c r="J9" s="384">
        <f t="shared" si="0"/>
        <v>12</v>
      </c>
      <c r="K9" s="385" t="s">
        <v>3017</v>
      </c>
      <c r="L9" s="385" t="s">
        <v>3017</v>
      </c>
      <c r="M9" s="385" t="s">
        <v>3017</v>
      </c>
      <c r="N9" s="388" t="s">
        <v>3017</v>
      </c>
      <c r="O9" s="388">
        <v>0.87</v>
      </c>
      <c r="P9" s="388">
        <f>'Planes DARCA'!U19</f>
        <v>0.95000000000000018</v>
      </c>
      <c r="Q9" s="213">
        <f>COUNTIF('Planes DARCA'!U7:U18,"&lt;100%")</f>
        <v>3</v>
      </c>
      <c r="R9" s="227">
        <f>COUNTIF('Planes DARCA'!U7:U18,"=100%")</f>
        <v>9</v>
      </c>
      <c r="S9" s="227">
        <f>COUNTIF(PETI!U8:U51,"&lt;90%")</f>
        <v>2</v>
      </c>
      <c r="T9" s="227">
        <f>COUNTIFS('Planes DARCA'!U7:U18,"&lt;100%",'Planes DARCA'!W7:W18,"Incumple")</f>
        <v>3</v>
      </c>
      <c r="U9" s="381">
        <f>COUNTIFS('Planes DARCA'!U7:U18,"&gt;=90%",'Planes DARCA'!U7:U18,"cumple")</f>
        <v>0</v>
      </c>
      <c r="V9" s="689" t="s">
        <v>3668</v>
      </c>
      <c r="W9" s="1010" t="s">
        <v>18</v>
      </c>
      <c r="X9" s="1297" t="s">
        <v>3174</v>
      </c>
      <c r="Y9" s="1291" t="s">
        <v>3175</v>
      </c>
      <c r="Z9" s="1291" t="s">
        <v>3176</v>
      </c>
      <c r="AA9" s="1290" t="s">
        <v>3177</v>
      </c>
      <c r="AB9" s="693"/>
    </row>
    <row r="10" spans="1:28" ht="51" customHeight="1" thickBot="1" x14ac:dyDescent="0.25">
      <c r="A10" s="86">
        <v>8</v>
      </c>
      <c r="B10" s="226" t="s">
        <v>3022</v>
      </c>
      <c r="C10" s="210" t="s">
        <v>3019</v>
      </c>
      <c r="D10" s="86">
        <f>COUNTIF(SGSST!U7:U28,"=100%")</f>
        <v>16</v>
      </c>
      <c r="E10" s="86">
        <f>COUNTIF(SGSST!U7:U28,"&gt;=80%")</f>
        <v>19</v>
      </c>
      <c r="F10" s="86">
        <f>(COUNTIF(SGSST!U7:U28,"&gt;=50%"))-E10</f>
        <v>2</v>
      </c>
      <c r="G10" s="88">
        <f>(COUNTIF(SGSST!U7:U28,"&gt;=30%"))-(SUM(E10:F10))</f>
        <v>0</v>
      </c>
      <c r="H10" s="86">
        <f>COUNTIF(SGSST!U7:U28,"&lt;30%")</f>
        <v>1</v>
      </c>
      <c r="I10" s="86">
        <f>COUNTIF(SGSST!W7:W28,"INCUMPLE")</f>
        <v>10</v>
      </c>
      <c r="J10" s="389">
        <f t="shared" si="0"/>
        <v>22</v>
      </c>
      <c r="K10" s="390">
        <v>0.35523809523809524</v>
      </c>
      <c r="L10" s="387">
        <v>0.48</v>
      </c>
      <c r="M10" s="385">
        <v>0.64</v>
      </c>
      <c r="N10" s="388">
        <v>0.79</v>
      </c>
      <c r="O10" s="388">
        <v>0.85</v>
      </c>
      <c r="P10" s="388">
        <f>SGSST!U29</f>
        <v>0.8927272727272727</v>
      </c>
      <c r="Q10" s="213">
        <f>COUNTIF(SGSST!U7:U28,"&lt;100%")</f>
        <v>6</v>
      </c>
      <c r="R10" s="227">
        <f>COUNTIF(SGSST!U7:U28,"=100%")</f>
        <v>16</v>
      </c>
      <c r="S10" s="227">
        <f>COUNTIF(SGSST!U7:U28,"&lt;90%")</f>
        <v>5</v>
      </c>
      <c r="T10" s="227">
        <f>COUNTIFS(SGSST!U7:U28,"&lt;100%",SGSST!W7:W28,"Incumple")</f>
        <v>0</v>
      </c>
      <c r="U10" s="381">
        <f>COUNTIFS(SGSST!U7:U28,"&gt;=90%",SGSST!W7:W28,"Cumple")</f>
        <v>7</v>
      </c>
      <c r="V10" s="689" t="s">
        <v>452</v>
      </c>
      <c r="W10" s="1010" t="s">
        <v>18</v>
      </c>
      <c r="X10" s="1292" t="s">
        <v>3130</v>
      </c>
      <c r="Y10" s="1306" t="s">
        <v>3131</v>
      </c>
      <c r="Z10" s="1291" t="s">
        <v>3132</v>
      </c>
      <c r="AA10" s="1294" t="s">
        <v>3133</v>
      </c>
      <c r="AB10" s="693"/>
    </row>
    <row r="11" spans="1:28" ht="51" customHeight="1" thickBot="1" x14ac:dyDescent="0.25">
      <c r="A11" s="86">
        <v>9</v>
      </c>
      <c r="B11" s="226" t="s">
        <v>63</v>
      </c>
      <c r="C11" s="210" t="s">
        <v>3020</v>
      </c>
      <c r="D11" s="86">
        <f>COUNTIF('TALENTO HUMANO DIV.'!U7:U28,"=100%")</f>
        <v>16</v>
      </c>
      <c r="E11" s="86">
        <f>COUNTIF('TALENTO HUMANO DIV.'!U7:U28,"&gt;=80%")</f>
        <v>16</v>
      </c>
      <c r="F11" s="86">
        <f>(COUNTIF('TALENTO HUMANO DIV.'!U7:U28,"&gt;=50%"))-E11</f>
        <v>0</v>
      </c>
      <c r="G11" s="86">
        <f>(COUNTIF('TALENTO HUMANO DIV.'!U7:U28,"&gt;=30%"))-(SUM(E11:F11))</f>
        <v>2</v>
      </c>
      <c r="H11" s="86">
        <f>COUNTIF('TALENTO HUMANO DIV.'!U7:U28,"&lt;30%")</f>
        <v>1</v>
      </c>
      <c r="I11" s="86">
        <f>COUNTIF('TALENTO HUMANO DIV.'!W7:W28,"INCUMPLE")</f>
        <v>9</v>
      </c>
      <c r="J11" s="389">
        <f t="shared" si="0"/>
        <v>19</v>
      </c>
      <c r="K11" s="390">
        <v>0.81228070175438594</v>
      </c>
      <c r="L11" s="387">
        <v>0.85</v>
      </c>
      <c r="M11" s="385">
        <v>0.85</v>
      </c>
      <c r="N11" s="388">
        <v>0.86</v>
      </c>
      <c r="O11" s="388">
        <v>0.87</v>
      </c>
      <c r="P11" s="388">
        <f>'TALENTO HUMANO DIV.'!U29</f>
        <v>0.87894736842105281</v>
      </c>
      <c r="Q11" s="213">
        <f>COUNTIF('TALENTO HUMANO DIV.'!U7:U28,"&lt;100%")</f>
        <v>3</v>
      </c>
      <c r="R11" s="227">
        <f>COUNTIF('TALENTO HUMANO DIV.'!U7:U28,"=100%")</f>
        <v>16</v>
      </c>
      <c r="S11" s="227">
        <f>COUNTIF('TALENTO HUMANO DIV.'!U7:U28,"&lt;90%")</f>
        <v>3</v>
      </c>
      <c r="T11" s="227">
        <f>COUNTIFS('TALENTO HUMANO DIV.'!U7:U28,"&lt;100%",'TALENTO HUMANO DIV.'!W7:W28,"Incumple")</f>
        <v>0</v>
      </c>
      <c r="U11" s="381">
        <f>COUNTIFS('TALENTO HUMANO DIV.'!U7:U28,"&gt;=90%",'TALENTO HUMANO DIV.'!W7:W28,"Cumple")</f>
        <v>7</v>
      </c>
      <c r="V11" s="689" t="s">
        <v>452</v>
      </c>
      <c r="W11" s="1010" t="s">
        <v>18</v>
      </c>
      <c r="X11" s="1339" t="s">
        <v>3126</v>
      </c>
      <c r="Y11" s="1302" t="s">
        <v>3127</v>
      </c>
      <c r="Z11" s="1304" t="s">
        <v>3128</v>
      </c>
      <c r="AA11" s="1293" t="s">
        <v>3129</v>
      </c>
      <c r="AB11" s="692"/>
    </row>
    <row r="12" spans="1:28" ht="51" customHeight="1" thickBot="1" x14ac:dyDescent="0.25">
      <c r="A12" s="86">
        <v>10</v>
      </c>
      <c r="B12" s="226" t="s">
        <v>3024</v>
      </c>
      <c r="C12" s="210" t="s">
        <v>3134</v>
      </c>
      <c r="D12" s="86">
        <f>COUNTIF('MATRICULA FINANCIERA'!U7:U10,"=100%")</f>
        <v>3</v>
      </c>
      <c r="E12" s="86">
        <f>COUNTIF('MATRICULA FINANCIERA'!U7:U10,"&gt;=80%")</f>
        <v>3</v>
      </c>
      <c r="F12" s="89">
        <f>(COUNTIF('MATRICULA FINANCIERA'!U7:U10,"&gt;=50%"))-E12</f>
        <v>0</v>
      </c>
      <c r="G12" s="89">
        <f>(COUNTIF('MATRICULA FINANCIERA'!U7:U10,"&gt;=30%"))-(SUM(E12:F12))</f>
        <v>1</v>
      </c>
      <c r="H12" s="89">
        <f>COUNTIF('MATRICULA FINANCIERA'!U7:U10,"&lt;30%")</f>
        <v>0</v>
      </c>
      <c r="I12" s="89">
        <f>COUNTIF('MATRICULA FINANCIERA'!W7,"INCUMPLE")</f>
        <v>1</v>
      </c>
      <c r="J12" s="89">
        <f t="shared" si="0"/>
        <v>4</v>
      </c>
      <c r="K12" s="390">
        <v>0.85</v>
      </c>
      <c r="L12" s="390">
        <v>0.85</v>
      </c>
      <c r="M12" s="385">
        <v>0.85</v>
      </c>
      <c r="N12" s="388">
        <v>0.85</v>
      </c>
      <c r="O12" s="388">
        <v>0.85</v>
      </c>
      <c r="P12" s="388">
        <f>'MATRICULA FINANCIERA'!U12</f>
        <v>0.85</v>
      </c>
      <c r="Q12" s="213">
        <f>COUNTIF('MATRICULA FINANCIERA'!U7:U11,"&lt;100%")</f>
        <v>1</v>
      </c>
      <c r="R12" s="227">
        <f>COUNTIF('MATRICULA FINANCIERA'!U7:U11,"=100%")</f>
        <v>3</v>
      </c>
      <c r="S12" s="227">
        <f>COUNTIF('MATRICULA FINANCIERA'!U7:U11,"&lt;90%")</f>
        <v>1</v>
      </c>
      <c r="T12" s="227">
        <f>COUNTIFS('MATRICULA FINANCIERA'!U7:U11,"&lt;100%",'MATRICULA FINANCIERA'!W7:W11,"Incumple")</f>
        <v>1</v>
      </c>
      <c r="U12" s="381">
        <f>COUNTIFS('MATRICULA FINANCIERA'!U7:U11,"&gt;=90%",'MATRICULA FINANCIERA'!W7:W11,"cumple")</f>
        <v>0</v>
      </c>
      <c r="V12" s="1331" t="s">
        <v>3135</v>
      </c>
      <c r="W12" s="1010" t="s">
        <v>228</v>
      </c>
      <c r="X12" s="2163" t="s">
        <v>3136</v>
      </c>
      <c r="Y12" s="2164"/>
      <c r="Z12" s="2164"/>
      <c r="AA12" s="2165"/>
      <c r="AB12" s="692"/>
    </row>
    <row r="13" spans="1:28" ht="51" customHeight="1" thickBot="1" x14ac:dyDescent="0.25">
      <c r="A13" s="86">
        <v>11</v>
      </c>
      <c r="B13" s="1446" t="s">
        <v>3061</v>
      </c>
      <c r="C13" s="210" t="s">
        <v>3183</v>
      </c>
      <c r="D13" s="86">
        <f>COUNTIF('Proyectos internos VRI'!U8:U26,"=100%")</f>
        <v>14</v>
      </c>
      <c r="E13" s="86">
        <f>COUNTIF('Proyectos internos VRI'!U7:U25,"&gt;=80%")</f>
        <v>15</v>
      </c>
      <c r="F13" s="89">
        <f>(COUNTIF('Proyectos internos VRI'!U7:U25,"&gt;=50%"))-E13</f>
        <v>2</v>
      </c>
      <c r="G13" s="89">
        <f>(COUNTIF('Proyectos internos VRI'!U7:U25,"&gt;=30%"))-(SUM(E13:F13))</f>
        <v>0</v>
      </c>
      <c r="H13" s="86">
        <f>COUNTIF('Proyectos internos VRI'!U7:U25,"&lt;30%")</f>
        <v>2</v>
      </c>
      <c r="I13" s="86">
        <f>COUNTIF('Proyectos internos VRI'!W7:W25,"INCUMPLE")</f>
        <v>0</v>
      </c>
      <c r="J13" s="384">
        <f t="shared" si="0"/>
        <v>19</v>
      </c>
      <c r="K13" s="385" t="s">
        <v>3017</v>
      </c>
      <c r="L13" s="385" t="s">
        <v>3017</v>
      </c>
      <c r="M13" s="385" t="s">
        <v>3017</v>
      </c>
      <c r="N13" s="388" t="s">
        <v>3017</v>
      </c>
      <c r="O13" s="388">
        <v>0.38</v>
      </c>
      <c r="P13" s="388">
        <f>'Proyectos internos VRI'!U26</f>
        <v>0.84736842105263166</v>
      </c>
      <c r="Q13" s="213">
        <f>COUNTIF('Proyectos internos VRI'!U7:U25,"&lt;100%")</f>
        <v>4</v>
      </c>
      <c r="R13" s="227">
        <f>COUNTIF('Proyectos internos VRI'!U7:U25,"=100%")</f>
        <v>15</v>
      </c>
      <c r="S13" s="227">
        <f>COUNTIF('Proyectos internos VRI'!U7:U25,"&lt;90%")</f>
        <v>4</v>
      </c>
      <c r="T13" s="227">
        <f>COUNTIFS('Proyectos internos VRI'!U7:U25,"&lt;100%",'Proyectos internos VRI'!W7:W25,"Incumple")</f>
        <v>0</v>
      </c>
      <c r="U13" s="381">
        <f>COUNTIFS('Proyectos internos VRI'!U7:U25,"&gt;=90%",'Proyectos internos VRI'!U7:U25,"cumple")</f>
        <v>0</v>
      </c>
      <c r="V13" s="689" t="s">
        <v>2024</v>
      </c>
      <c r="W13" s="1010" t="s">
        <v>18</v>
      </c>
      <c r="X13" s="1292" t="s">
        <v>3184</v>
      </c>
      <c r="Y13" s="1307" t="s">
        <v>3185</v>
      </c>
      <c r="Z13" s="1291" t="s">
        <v>3186</v>
      </c>
      <c r="AA13" s="1291" t="s">
        <v>3187</v>
      </c>
      <c r="AB13" s="692"/>
    </row>
    <row r="14" spans="1:28" ht="51" customHeight="1" thickBot="1" x14ac:dyDescent="0.25">
      <c r="A14" s="86">
        <v>12</v>
      </c>
      <c r="B14" s="226" t="s">
        <v>3137</v>
      </c>
      <c r="C14" s="210" t="s">
        <v>3138</v>
      </c>
      <c r="D14" s="86">
        <f>COUNTIF('LEGALIZACION AVANCES'!U7:U12,"=100%")</f>
        <v>2</v>
      </c>
      <c r="E14" s="86">
        <f>COUNTIF('LEGALIZACION AVANCES'!U7:U12,"&gt;=80%")</f>
        <v>4</v>
      </c>
      <c r="F14" s="86">
        <f>(COUNTIF('LEGALIZACION AVANCES'!U7:U12,"&gt;=50%"))-E14</f>
        <v>2</v>
      </c>
      <c r="G14" s="86">
        <f>(COUNTIF('LEGALIZACION AVANCES'!U7:U12,"&gt;=30%"))-(SUM(E14:F14))</f>
        <v>0</v>
      </c>
      <c r="H14" s="86">
        <f>COUNTIF('LEGALIZACION AVANCES'!U7:U12,"&lt;30%")</f>
        <v>0</v>
      </c>
      <c r="I14" s="86">
        <f>COUNTIF('LEGALIZACION AVANCES'!W7:W12,"INCUMPLE")</f>
        <v>1</v>
      </c>
      <c r="J14" s="389">
        <f t="shared" si="0"/>
        <v>6</v>
      </c>
      <c r="K14" s="386">
        <v>0.82500000000000007</v>
      </c>
      <c r="L14" s="387">
        <v>0.83</v>
      </c>
      <c r="M14" s="385">
        <v>0.83</v>
      </c>
      <c r="N14" s="388">
        <v>0.83</v>
      </c>
      <c r="O14" s="388">
        <v>0.83</v>
      </c>
      <c r="P14" s="388">
        <f>'LEGALIZACION AVANCES'!U13</f>
        <v>0.82500000000000007</v>
      </c>
      <c r="Q14" s="213">
        <f>COUNTIF('LEGALIZACION AVANCES'!U7:U12,"&lt;100%")</f>
        <v>4</v>
      </c>
      <c r="R14" s="227">
        <f>COUNTIF('LEGALIZACION AVANCES'!U7:U12,"=100%")</f>
        <v>2</v>
      </c>
      <c r="S14" s="227">
        <f>COUNTIF('LEGALIZACION AVANCES'!U7:U12,"&lt;90%")</f>
        <v>3</v>
      </c>
      <c r="T14" s="227">
        <f>COUNTIFS('LEGALIZACION AVANCES'!U7:U12,"&lt;100%",'LEGALIZACION AVANCES'!W7:W12,"Incumple")</f>
        <v>0</v>
      </c>
      <c r="U14" s="381">
        <f>COUNTIFS('LEGALIZACION AVANCES'!U7:U12,"&gt;=90%",'LEGALIZACION AVANCES'!W7:W12,"cumple")</f>
        <v>2</v>
      </c>
      <c r="V14" s="689" t="s">
        <v>3135</v>
      </c>
      <c r="W14" s="1010" t="s">
        <v>18</v>
      </c>
      <c r="X14" s="1292" t="s">
        <v>3139</v>
      </c>
      <c r="Y14" s="1290" t="s">
        <v>3140</v>
      </c>
      <c r="Z14" s="1290" t="s">
        <v>3141</v>
      </c>
      <c r="AA14" s="1290" t="s">
        <v>3142</v>
      </c>
      <c r="AB14" s="692"/>
    </row>
    <row r="15" spans="1:28" ht="51" customHeight="1" thickBot="1" x14ac:dyDescent="0.25">
      <c r="A15" s="86">
        <v>13</v>
      </c>
      <c r="B15" s="226" t="s">
        <v>3143</v>
      </c>
      <c r="C15" s="210" t="s">
        <v>999</v>
      </c>
      <c r="D15" s="86">
        <f>COUNTIF('BIENESTAR UNIVERSITARIO'!U7:U31,"=100%")</f>
        <v>18</v>
      </c>
      <c r="E15" s="86">
        <f>COUNTIF('BIENESTAR UNIVERSITARIO'!U7:U31,"&gt;=80%")</f>
        <v>19</v>
      </c>
      <c r="F15" s="89">
        <f>(COUNTIF('BIENESTAR UNIVERSITARIO'!U7:U31,"&gt;=50%"))-E15</f>
        <v>3</v>
      </c>
      <c r="G15" s="86">
        <f>(COUNTIF('BIENESTAR UNIVERSITARIO'!U7:U31,"&gt;=30%"))-(SUM(E15:F15))</f>
        <v>0</v>
      </c>
      <c r="H15" s="86">
        <f>COUNTIF('BIENESTAR UNIVERSITARIO'!U7:U31,"&lt;30%")</f>
        <v>3</v>
      </c>
      <c r="I15" s="86">
        <f>COUNTIF('BIENESTAR UNIVERSITARIO'!W7:W31,"INCUMPLE")</f>
        <v>19</v>
      </c>
      <c r="J15" s="389">
        <f t="shared" si="0"/>
        <v>25</v>
      </c>
      <c r="K15" s="386">
        <v>0.74133333333333329</v>
      </c>
      <c r="L15" s="387">
        <v>0.78</v>
      </c>
      <c r="M15" s="385">
        <v>0.79</v>
      </c>
      <c r="N15" s="388">
        <v>0.82</v>
      </c>
      <c r="O15" s="942">
        <v>0.79600000000000004</v>
      </c>
      <c r="P15" s="388">
        <f>'BIENESTAR UNIVERSITARIO'!U32</f>
        <v>0.82319999999999993</v>
      </c>
      <c r="Q15" s="213">
        <f>COUNTIF('BIENESTAR UNIVERSITARIO'!U7:U31,"&lt;100%")</f>
        <v>7</v>
      </c>
      <c r="R15" s="227">
        <f>COUNTIF('BIENESTAR UNIVERSITARIO'!U7:U31,"=100%")</f>
        <v>18</v>
      </c>
      <c r="S15" s="227">
        <f>COUNTIF('BIENESTAR UNIVERSITARIO'!U7:U31,"&lt;90%")</f>
        <v>6</v>
      </c>
      <c r="T15" s="227">
        <f>COUNTIFS('BIENESTAR UNIVERSITARIO'!U7:U31,"&lt;100%",'BIENESTAR UNIVERSITARIO'!W7:W31,"Incumple")</f>
        <v>3</v>
      </c>
      <c r="U15" s="381">
        <f>COUNTIFS('BIENESTAR UNIVERSITARIO'!U7:U31,"&gt;=90%",'BIENESTAR UNIVERSITARIO'!W7:W31,"cumple")</f>
        <v>2</v>
      </c>
      <c r="V15" s="689" t="s">
        <v>3668</v>
      </c>
      <c r="W15" s="1010" t="s">
        <v>18</v>
      </c>
      <c r="X15" s="1292" t="s">
        <v>3144</v>
      </c>
      <c r="Y15" s="1290" t="s">
        <v>3145</v>
      </c>
      <c r="Z15" s="1291" t="s">
        <v>3146</v>
      </c>
      <c r="AA15" s="1291" t="s">
        <v>3147</v>
      </c>
      <c r="AB15" s="692"/>
    </row>
    <row r="16" spans="1:28" ht="51" customHeight="1" thickBot="1" x14ac:dyDescent="0.25">
      <c r="A16" s="86">
        <v>14</v>
      </c>
      <c r="B16" s="226" t="s">
        <v>3047</v>
      </c>
      <c r="C16" s="210" t="s">
        <v>3046</v>
      </c>
      <c r="D16" s="86">
        <f>COUNTIF(REGIONALIZACIÓN!U7:U33,"=100%")</f>
        <v>13</v>
      </c>
      <c r="E16" s="86">
        <f>COUNTIF(REGIONALIZACIÓN!U7:U33,"&gt;=80%")</f>
        <v>20</v>
      </c>
      <c r="F16" s="86">
        <f>(COUNTIF(REGIONALIZACIÓN!U7:U33,"&gt;=50%"))-E16</f>
        <v>1</v>
      </c>
      <c r="G16" s="88">
        <f>(COUNTIF(REGIONALIZACIÓN!U7:U33,"&gt;=30%"))-(SUM(E16:F16))</f>
        <v>0</v>
      </c>
      <c r="H16" s="86">
        <f>COUNTIF(REGIONALIZACIÓN!U7:U33,"&lt;30%")</f>
        <v>5</v>
      </c>
      <c r="I16" s="86">
        <f>COUNTIF(REGIONALIZACIÓN!W7:W33,"INCUMPLE")</f>
        <v>23</v>
      </c>
      <c r="J16" s="389">
        <f t="shared" si="0"/>
        <v>26</v>
      </c>
      <c r="K16" s="385" t="s">
        <v>3017</v>
      </c>
      <c r="L16" s="385" t="s">
        <v>3017</v>
      </c>
      <c r="M16" s="385">
        <v>0.35</v>
      </c>
      <c r="N16" s="388">
        <v>0.51</v>
      </c>
      <c r="O16" s="388">
        <v>0.61</v>
      </c>
      <c r="P16" s="388">
        <f>REGIONALIZACIÓN!U34</f>
        <v>0.77884615384615374</v>
      </c>
      <c r="Q16" s="213">
        <f>COUNTIF(REGIONALIZACIÓN!U7:U33,"&lt;100%")</f>
        <v>13</v>
      </c>
      <c r="R16" s="227">
        <f>COUNTIF(REGIONALIZACIÓN!U7:U33,"=100%")</f>
        <v>13</v>
      </c>
      <c r="S16" s="227">
        <f>COUNTIF(REGIONALIZACIÓN!U7:U33,"&lt;90%")</f>
        <v>6</v>
      </c>
      <c r="T16" s="227">
        <f>COUNTIFS(REGIONALIZACIÓN!U7:U33,"&lt;100%",REGIONALIZACIÓN!W7:W33,"Incumple")</f>
        <v>13</v>
      </c>
      <c r="U16" s="381">
        <f>COUNTIFS(REGIONALIZACIÓN!U7:U33,"&gt;=90%",REGIONALIZACIÓN!W7:W33,"cumple")</f>
        <v>3</v>
      </c>
      <c r="V16" s="689" t="s">
        <v>3155</v>
      </c>
      <c r="W16" s="1010" t="s">
        <v>18</v>
      </c>
      <c r="X16" s="1292" t="s">
        <v>3156</v>
      </c>
      <c r="Y16" s="227" t="s">
        <v>3157</v>
      </c>
      <c r="Z16" s="1291" t="s">
        <v>3158</v>
      </c>
      <c r="AA16" s="1293" t="s">
        <v>3159</v>
      </c>
      <c r="AB16" s="692"/>
    </row>
    <row r="17" spans="1:28" ht="51" customHeight="1" thickBot="1" x14ac:dyDescent="0.25">
      <c r="A17" s="86">
        <v>15</v>
      </c>
      <c r="B17" s="1446" t="s">
        <v>3067</v>
      </c>
      <c r="C17" s="210" t="s">
        <v>3138</v>
      </c>
      <c r="D17" s="86">
        <f>COUNTIF('CIC Unidad 1'!U7:U18,"=100%")</f>
        <v>4</v>
      </c>
      <c r="E17" s="86">
        <f>COUNTIF('CIC Unidad 1'!U7:U18,"&gt;=80%")</f>
        <v>5</v>
      </c>
      <c r="F17" s="89">
        <f>(COUNTIF('CIC Unidad 1'!U7:U18,"&gt;=50%"))-E17</f>
        <v>5</v>
      </c>
      <c r="G17" s="89">
        <f>(COUNTIF('CIC Unidad 1'!U7:U18,"&gt;=30%"))-(SUM(E17:F17))</f>
        <v>0</v>
      </c>
      <c r="H17" s="86">
        <f>COUNTIF('CIC Unidad 1'!U7:U18,"&lt;30%")</f>
        <v>2</v>
      </c>
      <c r="I17" s="86">
        <f>COUNTIF('CIC Unidad 1'!W7:W18,"INCUMPLE")</f>
        <v>0</v>
      </c>
      <c r="J17" s="384">
        <f t="shared" si="0"/>
        <v>12</v>
      </c>
      <c r="K17" s="385" t="s">
        <v>3017</v>
      </c>
      <c r="L17" s="385" t="s">
        <v>3017</v>
      </c>
      <c r="M17" s="385" t="s">
        <v>3017</v>
      </c>
      <c r="N17" s="388" t="s">
        <v>3017</v>
      </c>
      <c r="O17" s="388">
        <v>0</v>
      </c>
      <c r="P17" s="388">
        <f>'CIC Unidad 1'!U19</f>
        <v>0.55700000000000005</v>
      </c>
      <c r="Q17" s="213">
        <f>COUNTIF('CIC Unidad 1'!U7:U18,"&lt;100%")</f>
        <v>8</v>
      </c>
      <c r="R17" s="227">
        <f>COUNTIF('CIC Unidad 1'!U7:U18,"=100%")</f>
        <v>4</v>
      </c>
      <c r="S17" s="227">
        <f>COUNTIF('CIC Unidad 1'!U7:U18,"&lt;90%")</f>
        <v>8</v>
      </c>
      <c r="T17" s="227">
        <f>COUNTIFS('CIC Unidad 1'!U7:U18,"&lt;100%",'CIC Unidad 1'!U7:U18,"Incumple")</f>
        <v>0</v>
      </c>
      <c r="U17" s="381">
        <f>COUNTIFS('CIC Unidad 1'!U7:U18,"&gt;=90%",'CIC Unidad 1'!U7:U18,"cumple")</f>
        <v>0</v>
      </c>
      <c r="V17" s="689" t="s">
        <v>3135</v>
      </c>
      <c r="W17" s="1010" t="s">
        <v>18</v>
      </c>
      <c r="X17" s="1292" t="s">
        <v>3179</v>
      </c>
      <c r="Y17" s="1346" t="s">
        <v>3180</v>
      </c>
      <c r="Z17" s="1291" t="s">
        <v>3181</v>
      </c>
      <c r="AA17" s="1290" t="s">
        <v>3182</v>
      </c>
      <c r="AB17" s="694"/>
    </row>
    <row r="18" spans="1:28" ht="51" customHeight="1" thickBot="1" x14ac:dyDescent="0.25">
      <c r="A18" s="86">
        <v>16</v>
      </c>
      <c r="B18" s="1446" t="s">
        <v>3068</v>
      </c>
      <c r="C18" s="210" t="s">
        <v>1417</v>
      </c>
      <c r="D18" s="86">
        <f>COUNTIF(TEMPORALES!U7:U18,"=100%")</f>
        <v>6</v>
      </c>
      <c r="E18" s="86">
        <f>COUNTIF(TEMPORALES!U7:U18,"&gt;=80%")</f>
        <v>6</v>
      </c>
      <c r="F18" s="89">
        <f>(COUNTIF(TEMPORALES!U7:U18,"&gt;=50%"))-E18</f>
        <v>1</v>
      </c>
      <c r="G18" s="89">
        <f>(COUNTIF(TEMPORALES!U7:U18,"&gt;=30%"))-(SUM(E18:F18))</f>
        <v>0</v>
      </c>
      <c r="H18" s="86">
        <f>COUNTIF(TEMPORALES!U7:U18,"&lt;30%")</f>
        <v>5</v>
      </c>
      <c r="I18" s="86">
        <f>COUNTIF(TEMPORALES!W7:W18,"INCUMPLE")</f>
        <v>0</v>
      </c>
      <c r="J18" s="384">
        <f t="shared" si="0"/>
        <v>12</v>
      </c>
      <c r="K18" s="385" t="s">
        <v>3017</v>
      </c>
      <c r="L18" s="385" t="s">
        <v>3017</v>
      </c>
      <c r="M18" s="385" t="s">
        <v>3017</v>
      </c>
      <c r="N18" s="388" t="s">
        <v>3017</v>
      </c>
      <c r="O18" s="388">
        <v>0</v>
      </c>
      <c r="P18" s="388">
        <f>TEMPORALES!U19</f>
        <v>0.54999999999999993</v>
      </c>
      <c r="Q18" s="213">
        <f>COUNTIF(TEMPORALES!U7:U18,"&lt;100%")</f>
        <v>6</v>
      </c>
      <c r="R18" s="227">
        <f>COUNTIF(TEMPORALES!U7:U18,"=100%")</f>
        <v>6</v>
      </c>
      <c r="S18" s="227">
        <f>COUNTIF(TEMPORALES!U7:U18,"&lt;90%")</f>
        <v>6</v>
      </c>
      <c r="T18" s="227">
        <f>COUNTIFS(TEMPORALES!U7:U18,"&lt;100%",TEMPORALES!U7:U18,"Incumple")</f>
        <v>0</v>
      </c>
      <c r="U18" s="381">
        <f>COUNTIFS(TEMPORALES!U7:U18,"&gt;=90%",TEMPORALES!U7:U18,"cumple")</f>
        <v>0</v>
      </c>
      <c r="V18" s="1444" t="s">
        <v>3188</v>
      </c>
      <c r="W18" s="1336" t="s">
        <v>18</v>
      </c>
      <c r="X18" s="1010"/>
      <c r="Y18" s="1302" t="s">
        <v>3189</v>
      </c>
      <c r="Z18" s="1305"/>
      <c r="AA18" s="1288" t="s">
        <v>3190</v>
      </c>
      <c r="AB18" s="1356"/>
    </row>
    <row r="19" spans="1:28" ht="51" customHeight="1" thickBot="1" x14ac:dyDescent="0.25">
      <c r="A19" s="86">
        <v>17</v>
      </c>
      <c r="B19" s="1446" t="s">
        <v>3160</v>
      </c>
      <c r="C19" s="86" t="s">
        <v>1417</v>
      </c>
      <c r="D19" s="86">
        <f>COUNTIF('PLANES ACADÉMICA'!U7:U38,"=100%")</f>
        <v>12</v>
      </c>
      <c r="E19" s="86">
        <f>COUNTIF('PLANES ACADÉMICA'!U7:U38,"&gt;=80%")</f>
        <v>14</v>
      </c>
      <c r="F19" s="86">
        <f>(COUNTIF('PLANES ACADÉMICA'!U7:U38,"&gt;=50%"))-E19</f>
        <v>5</v>
      </c>
      <c r="G19" s="86">
        <f>(COUNTIF('PLANES ACADÉMICA'!U7:U38,"&gt;=30%"))-(SUM(E19:F19))</f>
        <v>2</v>
      </c>
      <c r="H19" s="86">
        <f>COUNTIF('PLANES ACADÉMICA'!U7:U38,"&lt;30%")</f>
        <v>11</v>
      </c>
      <c r="I19" s="86">
        <f>COUNTIF('PLANES ACADÉMICA'!W8:W36,"INCUMPLE")</f>
        <v>0</v>
      </c>
      <c r="J19" s="389">
        <f t="shared" si="0"/>
        <v>32</v>
      </c>
      <c r="K19" s="385" t="s">
        <v>3017</v>
      </c>
      <c r="L19" s="385" t="s">
        <v>3017</v>
      </c>
      <c r="M19" s="385">
        <v>0.21</v>
      </c>
      <c r="N19" s="385">
        <v>0.38</v>
      </c>
      <c r="O19" s="385">
        <v>0.38</v>
      </c>
      <c r="P19" s="385">
        <f>'PLANES ACADÉMICA'!U39</f>
        <v>0.53750000000000009</v>
      </c>
      <c r="Q19" s="213">
        <f>COUNTIF('PLANES ACADÉMICA'!U7:U38,"&lt;100%")</f>
        <v>20</v>
      </c>
      <c r="R19" s="228">
        <f>COUNTIF('PLANES ACADÉMICA'!U7:U38,"=100%")</f>
        <v>12</v>
      </c>
      <c r="S19" s="381">
        <f>COUNTIF('PLANES ACADÉMICA'!U7:U38,"&lt;90%")</f>
        <v>18</v>
      </c>
      <c r="T19" s="227">
        <f>COUNTIFS('PLANES ACADÉMICA'!U7:U38,"&lt;100%",'PLANES ACADÉMICA'!W7:W38,"Incumple")</f>
        <v>0</v>
      </c>
      <c r="U19" s="1324">
        <f>COUNTIFS('PLANES ACADÉMICA'!U7:U38,"&gt;=90%",'PLANES ACADÉMICA'!W7:W38,"cumple")</f>
        <v>12</v>
      </c>
      <c r="V19" s="689" t="s">
        <v>3161</v>
      </c>
      <c r="W19" s="1010" t="s">
        <v>18</v>
      </c>
      <c r="X19" s="1338" t="s">
        <v>3162</v>
      </c>
      <c r="Y19" s="1307" t="s">
        <v>3163</v>
      </c>
      <c r="Z19" s="1291" t="s">
        <v>3164</v>
      </c>
      <c r="AA19" s="1291" t="s">
        <v>3165</v>
      </c>
      <c r="AB19" s="1351"/>
    </row>
    <row r="20" spans="1:28" ht="51" customHeight="1" thickBot="1" x14ac:dyDescent="0.25">
      <c r="A20" s="86">
        <v>18</v>
      </c>
      <c r="B20" s="1446" t="s">
        <v>3064</v>
      </c>
      <c r="C20" s="86" t="s">
        <v>3016</v>
      </c>
      <c r="D20" s="86">
        <f>COUNTIF('CIC Unidad 2'!U7:U18,"=100%")</f>
        <v>5</v>
      </c>
      <c r="E20" s="86">
        <f>COUNTIF('CIC Unidad 2'!U7:U18,"&gt;=80%")</f>
        <v>5</v>
      </c>
      <c r="F20" s="89">
        <f>(COUNTIF('CIC Unidad 2'!U7:U18,"&gt;=50%"))-E20</f>
        <v>0</v>
      </c>
      <c r="G20" s="89">
        <f>(COUNTIF('CIC Unidad 2'!U7:U18,"&gt;=30%"))-(SUM(E20:F20))</f>
        <v>0</v>
      </c>
      <c r="H20" s="86">
        <f>COUNTIF('CIC Unidad 2'!U7:U18,"&lt;30%")</f>
        <v>7</v>
      </c>
      <c r="I20" s="86">
        <f>COUNTIF('CIC Unidad 2'!W7:W18,"INCUMPLE")</f>
        <v>0</v>
      </c>
      <c r="J20" s="384">
        <f t="shared" si="0"/>
        <v>12</v>
      </c>
      <c r="K20" s="385" t="s">
        <v>3017</v>
      </c>
      <c r="L20" s="385" t="s">
        <v>3017</v>
      </c>
      <c r="M20" s="385" t="s">
        <v>3017</v>
      </c>
      <c r="N20" s="385" t="s">
        <v>3017</v>
      </c>
      <c r="O20" s="385">
        <v>0</v>
      </c>
      <c r="P20" s="385">
        <f>'CIC Unidad 2'!U19</f>
        <v>0.41666666666666669</v>
      </c>
      <c r="Q20" s="213">
        <f>COUNTIF('CIC Unidad 2'!U7:U18,"&lt;100%")</f>
        <v>7</v>
      </c>
      <c r="R20" s="228">
        <f>COUNTIF('CIC Unidad 2'!U7:U18,"=100%")</f>
        <v>5</v>
      </c>
      <c r="S20" s="381">
        <f>COUNTIF('CIC Unidad 2'!U7:U18,"&lt;90%")</f>
        <v>7</v>
      </c>
      <c r="T20" s="227">
        <f>COUNTIFS('CIC Unidad 2'!U7:U18,"&lt;100%",'CIC Unidad 2'!U7:U18,"Incumple")</f>
        <v>0</v>
      </c>
      <c r="U20" s="1324">
        <f>COUNTIFS('CIC Unidad 2'!U7:U18,"&gt;=90%",'CIC Unidad 2'!U7:U18,"cumple")</f>
        <v>0</v>
      </c>
      <c r="V20" s="689" t="s">
        <v>3135</v>
      </c>
      <c r="W20" s="1010" t="s">
        <v>18</v>
      </c>
      <c r="X20" s="850"/>
      <c r="Y20" s="1291" t="s">
        <v>3124</v>
      </c>
      <c r="Z20" s="1291" t="s">
        <v>3178</v>
      </c>
      <c r="AA20" s="1291" t="s">
        <v>3359</v>
      </c>
      <c r="AB20" s="1351"/>
    </row>
    <row r="21" spans="1:28" ht="51" customHeight="1" thickBot="1" x14ac:dyDescent="0.25">
      <c r="A21" s="86">
        <v>19</v>
      </c>
      <c r="B21" s="1446" t="s">
        <v>3148</v>
      </c>
      <c r="C21" s="90" t="s">
        <v>3057</v>
      </c>
      <c r="D21" s="86">
        <f>COUNTIF('RELIQUIDACION MATRICULA'!U7:U20,"=100%")</f>
        <v>4</v>
      </c>
      <c r="E21" s="86">
        <f>COUNTIF('RELIQUIDACION MATRICULA'!U7:U20,"&gt;=80%")</f>
        <v>6</v>
      </c>
      <c r="F21" s="89">
        <f>(COUNTIF('RELIQUIDACION MATRICULA'!U7:U20,"&gt;=50%"))-E21</f>
        <v>0</v>
      </c>
      <c r="G21" s="88">
        <f>(COUNTIF('RELIQUIDACION MATRICULA'!U7:U20,"&gt;=30%"))-(SUM(E21:F21))</f>
        <v>0</v>
      </c>
      <c r="H21" s="86">
        <f>COUNTIF('RELIQUIDACION MATRICULA'!U7:U20,"&lt;30%")</f>
        <v>8</v>
      </c>
      <c r="I21" s="86">
        <f>COUNTIF('RELIQUIDACION MATRICULA'!W7:W20,"INCUMPLE")</f>
        <v>12</v>
      </c>
      <c r="J21" s="389">
        <f t="shared" si="0"/>
        <v>14</v>
      </c>
      <c r="K21" s="386">
        <v>0.20714285714285716</v>
      </c>
      <c r="L21" s="387">
        <v>0.44</v>
      </c>
      <c r="M21" s="385">
        <v>0.51</v>
      </c>
      <c r="N21" s="385">
        <v>0.48</v>
      </c>
      <c r="O21" s="385">
        <v>0.48</v>
      </c>
      <c r="P21" s="385">
        <f>'RELIQUIDACION MATRICULA'!U21</f>
        <v>0.41428571428571431</v>
      </c>
      <c r="Q21" s="213">
        <f>COUNTIF('RELIQUIDACION MATRICULA'!U7:U20,"&lt;100%")</f>
        <v>10</v>
      </c>
      <c r="R21" s="228">
        <f>COUNTIF('RELIQUIDACION MATRICULA'!U7:U20,"=100%")</f>
        <v>4</v>
      </c>
      <c r="S21" s="381">
        <f>COUNTIF('RELIQUIDACION MATRICULA'!U7:U20,"&lt;90%")</f>
        <v>8</v>
      </c>
      <c r="T21" s="227">
        <f>COUNTIFS('RELIQUIDACION MATRICULA'!U7:U20,"&lt;100%",'RELIQUIDACION MATRICULA'!W7:W20,"Incumple")</f>
        <v>10</v>
      </c>
      <c r="U21" s="1324">
        <f>COUNTIFS('RELIQUIDACION MATRICULA'!U7:U20,"&gt;=90%",'RELIQUIDACION MATRICULA'!W7:W20,"cumple")</f>
        <v>2</v>
      </c>
      <c r="V21" s="689" t="s">
        <v>3668</v>
      </c>
      <c r="W21" s="1010" t="s">
        <v>18</v>
      </c>
      <c r="X21" s="1292" t="s">
        <v>3149</v>
      </c>
      <c r="Y21" s="1290" t="s">
        <v>3145</v>
      </c>
      <c r="Z21" s="1291" t="s">
        <v>3146</v>
      </c>
      <c r="AA21" s="1291" t="s">
        <v>3147</v>
      </c>
      <c r="AB21" s="1351"/>
    </row>
    <row r="22" spans="1:28" ht="51" customHeight="1" thickBot="1" x14ac:dyDescent="0.25">
      <c r="A22" s="86">
        <v>20</v>
      </c>
      <c r="B22" s="1448" t="s">
        <v>3123</v>
      </c>
      <c r="C22" s="405" t="s">
        <v>3016</v>
      </c>
      <c r="D22" s="226">
        <f>COUNTIF('TALENTO HUMANO UNISALUD'!U7:U43,"=100%")</f>
        <v>0</v>
      </c>
      <c r="E22" s="226">
        <f>COUNTIF('TALENTO HUMANO UNISALUD'!U7:U43,"&gt;=80%")</f>
        <v>0</v>
      </c>
      <c r="F22" s="86">
        <f>(COUNTIF('TALENTO HUMANO UNISALUD'!U7:U43,"&gt;=50%"))-E22</f>
        <v>0</v>
      </c>
      <c r="G22" s="86">
        <f>(COUNTIF('TALENTO HUMANO UNISALUD'!U7:U43,"&gt;=30%"))-(SUM(E22:F22))</f>
        <v>0</v>
      </c>
      <c r="H22" s="226">
        <f>COUNTIF('TALENTO HUMANO UNISALUD'!U7:U43,"&lt;30%")</f>
        <v>31</v>
      </c>
      <c r="I22" s="226">
        <f>COUNTIF('TALENTO HUMANO UNISALUD'!W7:W43,"INCUMPLE")</f>
        <v>0</v>
      </c>
      <c r="J22" s="1277">
        <f t="shared" si="0"/>
        <v>31</v>
      </c>
      <c r="K22" s="390" t="s">
        <v>3017</v>
      </c>
      <c r="L22" s="387" t="s">
        <v>3017</v>
      </c>
      <c r="M22" s="390" t="s">
        <v>3017</v>
      </c>
      <c r="N22" s="1320" t="s">
        <v>3017</v>
      </c>
      <c r="O22" s="1321" t="s">
        <v>3017</v>
      </c>
      <c r="P22" s="388">
        <f>'TALENTO HUMANO UNISALUD'!U44</f>
        <v>0</v>
      </c>
      <c r="Q22" s="1275">
        <f>COUNTIF('TALENTO HUMANO UNISALUD'!U7:U43,"&lt;100%")</f>
        <v>31</v>
      </c>
      <c r="R22" s="1300">
        <f>COUNTIF('TALENTO HUMANO UNISALUD'!T7:T43,"=100%")</f>
        <v>0</v>
      </c>
      <c r="S22" s="1322">
        <f>COUNTIF('TALENTO HUMANO UNISALUD'!U7:U43,"&lt;90%")</f>
        <v>31</v>
      </c>
      <c r="T22" s="1276">
        <f>COUNTIFS('TALENTO HUMANO UNISALUD'!U7:U43,"&lt;100%",'TALENTO HUMANO UNISALUD'!W7:W43,"Incumple")</f>
        <v>0</v>
      </c>
      <c r="U22" s="1326">
        <f>COUNTIFS('TALENTO HUMANO UNISALUD'!U7:U43,"&gt;=90%",'TALENTO HUMANO UNISALUD'!W7:W43,"Cumple")</f>
        <v>0</v>
      </c>
      <c r="V22" s="689" t="s">
        <v>452</v>
      </c>
      <c r="W22" s="1334" t="s">
        <v>454</v>
      </c>
      <c r="X22" s="1334"/>
      <c r="Y22" s="1344" t="s">
        <v>3124</v>
      </c>
      <c r="Z22" s="2147" t="s">
        <v>3125</v>
      </c>
      <c r="AA22" s="2147"/>
      <c r="AB22" s="1351"/>
    </row>
    <row r="23" spans="1:28" ht="51" customHeight="1" thickBot="1" x14ac:dyDescent="0.25">
      <c r="A23" s="86">
        <v>21</v>
      </c>
      <c r="B23" s="1278" t="s">
        <v>3071</v>
      </c>
      <c r="C23" s="1273" t="s">
        <v>3072</v>
      </c>
      <c r="D23" s="380"/>
      <c r="E23" s="380"/>
      <c r="F23" s="1280"/>
      <c r="G23" s="1280"/>
      <c r="H23" s="380"/>
      <c r="I23" s="380"/>
      <c r="J23" s="1281"/>
      <c r="K23" s="1282" t="s">
        <v>3017</v>
      </c>
      <c r="L23" s="1282" t="s">
        <v>3017</v>
      </c>
      <c r="M23" s="1282" t="s">
        <v>3017</v>
      </c>
      <c r="N23" s="1319" t="s">
        <v>3017</v>
      </c>
      <c r="O23" s="1319" t="s">
        <v>3017</v>
      </c>
      <c r="P23" s="1319" t="s">
        <v>3017</v>
      </c>
      <c r="Q23" s="1283"/>
      <c r="R23" s="1286"/>
      <c r="S23" s="1286"/>
      <c r="T23" s="1285"/>
      <c r="U23" s="1445"/>
      <c r="V23" s="1445" t="s">
        <v>3015</v>
      </c>
      <c r="W23" s="1327" t="s">
        <v>3364</v>
      </c>
      <c r="X23" s="1337"/>
      <c r="Y23" s="1342"/>
      <c r="Z23" s="1347"/>
      <c r="AA23" s="1296"/>
      <c r="AB23" s="1350"/>
    </row>
    <row r="24" spans="1:28" ht="51" customHeight="1" thickBot="1" x14ac:dyDescent="0.25">
      <c r="A24" s="86">
        <v>22</v>
      </c>
      <c r="B24" s="1278" t="s">
        <v>3077</v>
      </c>
      <c r="C24" s="1274" t="s">
        <v>3076</v>
      </c>
      <c r="D24" s="380"/>
      <c r="E24" s="380"/>
      <c r="F24" s="1280"/>
      <c r="G24" s="1280"/>
      <c r="H24" s="380"/>
      <c r="I24" s="380"/>
      <c r="J24" s="1281"/>
      <c r="K24" s="1282" t="s">
        <v>3017</v>
      </c>
      <c r="L24" s="1282" t="s">
        <v>3017</v>
      </c>
      <c r="M24" s="1282" t="s">
        <v>3017</v>
      </c>
      <c r="N24" s="1282" t="s">
        <v>3017</v>
      </c>
      <c r="O24" s="1282" t="s">
        <v>3017</v>
      </c>
      <c r="P24" s="1319" t="s">
        <v>3017</v>
      </c>
      <c r="Q24" s="1283"/>
      <c r="R24" s="1286"/>
      <c r="S24" s="1286"/>
      <c r="T24" s="1286"/>
      <c r="U24" s="1284"/>
      <c r="V24" s="1445" t="s">
        <v>3666</v>
      </c>
      <c r="W24" s="1332" t="s">
        <v>3073</v>
      </c>
      <c r="X24" s="1298" t="s">
        <v>3195</v>
      </c>
      <c r="Y24" s="1308"/>
      <c r="Z24" s="1299" t="s">
        <v>3196</v>
      </c>
      <c r="AA24" s="1299" t="s">
        <v>3197</v>
      </c>
      <c r="AB24" s="1353"/>
    </row>
    <row r="25" spans="1:28" ht="51" customHeight="1" thickBot="1" x14ac:dyDescent="0.25">
      <c r="A25" s="86">
        <v>23</v>
      </c>
      <c r="B25" s="1279" t="s">
        <v>3080</v>
      </c>
      <c r="C25" s="1273" t="s">
        <v>3079</v>
      </c>
      <c r="D25" s="380"/>
      <c r="E25" s="380"/>
      <c r="F25" s="1280"/>
      <c r="G25" s="1280"/>
      <c r="H25" s="380"/>
      <c r="I25" s="380"/>
      <c r="J25" s="1281"/>
      <c r="K25" s="1282" t="s">
        <v>3017</v>
      </c>
      <c r="L25" s="1282" t="s">
        <v>3017</v>
      </c>
      <c r="M25" s="1282" t="s">
        <v>3017</v>
      </c>
      <c r="N25" s="1319" t="s">
        <v>3017</v>
      </c>
      <c r="O25" s="1319" t="s">
        <v>3017</v>
      </c>
      <c r="P25" s="1319" t="s">
        <v>3017</v>
      </c>
      <c r="Q25" s="1283"/>
      <c r="R25" s="1286"/>
      <c r="S25" s="1286"/>
      <c r="T25" s="1286"/>
      <c r="U25" s="1285"/>
      <c r="V25" s="1329" t="s">
        <v>3667</v>
      </c>
      <c r="W25" s="1287" t="s">
        <v>3073</v>
      </c>
      <c r="X25" s="1298" t="s">
        <v>3198</v>
      </c>
      <c r="Y25" s="1295"/>
      <c r="Z25" s="1299" t="s">
        <v>3199</v>
      </c>
      <c r="AA25" s="1296" t="s">
        <v>3200</v>
      </c>
      <c r="AB25" s="1352"/>
    </row>
    <row r="26" spans="1:28" ht="13.5" thickBot="1" x14ac:dyDescent="0.25">
      <c r="A26" s="2148" t="s">
        <v>3201</v>
      </c>
      <c r="B26" s="2149"/>
      <c r="C26" s="1318"/>
      <c r="D26" s="86">
        <f t="shared" ref="D26:J26" si="1">SUM(D4+D6+D8+D9+D10+D11+D13+D14+D15+D16+D17+D18+D19+D20+D21)</f>
        <v>176</v>
      </c>
      <c r="E26" s="86">
        <f t="shared" si="1"/>
        <v>200</v>
      </c>
      <c r="F26" s="89">
        <f t="shared" si="1"/>
        <v>23</v>
      </c>
      <c r="G26" s="89">
        <f t="shared" si="1"/>
        <v>5</v>
      </c>
      <c r="H26" s="86">
        <f t="shared" si="1"/>
        <v>45</v>
      </c>
      <c r="I26" s="86">
        <f t="shared" si="1"/>
        <v>92</v>
      </c>
      <c r="J26" s="89">
        <f t="shared" si="1"/>
        <v>273</v>
      </c>
      <c r="K26" s="1357">
        <v>0.75</v>
      </c>
      <c r="L26" s="1357">
        <v>0.76</v>
      </c>
      <c r="M26" s="1357">
        <v>0.66</v>
      </c>
      <c r="N26" s="1358">
        <v>0.65</v>
      </c>
      <c r="O26" s="1358">
        <v>0.69</v>
      </c>
      <c r="P26" s="1359">
        <f>AVERAGE(P4,P6,P8,P9,P10,P11,P13,P14,P15,P16,P17,P18,P19,P20,P21)</f>
        <v>0.75982111938652952</v>
      </c>
      <c r="Q26" s="213">
        <f>SUM(Q4+Q6+Q8+Q9+Q10+Q11+Q13+Q14+Q15+Q16+Q17+Q18+Q19+Q20+Q21)</f>
        <v>96</v>
      </c>
      <c r="R26" s="213">
        <f>SUM(R4+R6+R8+R9+R10+R11+R13+R14+R15+R16+R17+R18+R19+R20+R21)</f>
        <v>177</v>
      </c>
      <c r="S26" s="213">
        <f>SUM(S4+S6+S8+S9+S10+S11+S13+S14+S15+S16+S17+S18+S19+S20+S21)</f>
        <v>79</v>
      </c>
      <c r="T26" s="213">
        <f>SUM(T4+T6+T8+T9+T10+T11+T13+T14+T15+T16+T17+T18+T19+T20+T21)</f>
        <v>33</v>
      </c>
      <c r="U26" s="213">
        <f>SUM(U4+U6+U8+U9+U10+U11+U13+U14+U15+U16+U17+U18+U19+U20+U21)</f>
        <v>46</v>
      </c>
      <c r="V26" s="1328"/>
      <c r="W26" s="1333"/>
      <c r="X26" s="1340"/>
      <c r="Y26" s="1343"/>
      <c r="Z26" s="1343"/>
      <c r="AA26" s="1343"/>
      <c r="AB26" s="1354"/>
    </row>
    <row r="27" spans="1:28" x14ac:dyDescent="0.2">
      <c r="B27"/>
      <c r="K27" s="180"/>
      <c r="L27" s="180"/>
    </row>
    <row r="28" spans="1:28" x14ac:dyDescent="0.2">
      <c r="B28"/>
    </row>
    <row r="29" spans="1:28" x14ac:dyDescent="0.2">
      <c r="B29"/>
    </row>
    <row r="30" spans="1:28" x14ac:dyDescent="0.2">
      <c r="B30"/>
      <c r="J30" s="180"/>
      <c r="K30" s="180"/>
      <c r="L30" s="180"/>
      <c r="M30" s="180"/>
      <c r="N30" s="180"/>
      <c r="O30" s="180"/>
      <c r="P30" s="180"/>
    </row>
    <row r="31" spans="1:28" x14ac:dyDescent="0.2">
      <c r="B31"/>
    </row>
    <row r="32" spans="1:28" x14ac:dyDescent="0.2"/>
    <row r="33" x14ac:dyDescent="0.2"/>
  </sheetData>
  <mergeCells count="23">
    <mergeCell ref="R1:R2"/>
    <mergeCell ref="I1:I2"/>
    <mergeCell ref="Q1:Q2"/>
    <mergeCell ref="D1:H1"/>
    <mergeCell ref="A1:A2"/>
    <mergeCell ref="B1:B2"/>
    <mergeCell ref="C1:C2"/>
    <mergeCell ref="Z22:AA22"/>
    <mergeCell ref="A26:B26"/>
    <mergeCell ref="AB1:AB2"/>
    <mergeCell ref="Z1:Z2"/>
    <mergeCell ref="V1:V2"/>
    <mergeCell ref="Y1:Y2"/>
    <mergeCell ref="W1:W2"/>
    <mergeCell ref="AA1:AA2"/>
    <mergeCell ref="X1:X2"/>
    <mergeCell ref="Y3:AA3"/>
    <mergeCell ref="X12:AA12"/>
    <mergeCell ref="K1:P1"/>
    <mergeCell ref="S1:S2"/>
    <mergeCell ref="T1:T2"/>
    <mergeCell ref="U1:U2"/>
    <mergeCell ref="J1:J2"/>
  </mergeCells>
  <conditionalFormatting sqref="E2:H2">
    <cfRule type="colorScale" priority="1344">
      <colorScale>
        <cfvo type="min"/>
        <cfvo type="percentile" val="50"/>
        <cfvo type="max"/>
        <color rgb="FFF8696B"/>
        <color rgb="FFFFEB84"/>
        <color rgb="FF63BE7B"/>
      </colorScale>
    </cfRule>
  </conditionalFormatting>
  <conditionalFormatting sqref="K12:L21 K10:K11 L19:P21">
    <cfRule type="colorScale" priority="1345">
      <colorScale>
        <cfvo type="min"/>
        <cfvo type="percentile" val="50"/>
        <cfvo type="max"/>
        <color rgb="FFF8696B"/>
        <color rgb="FFFFEB84"/>
        <color rgb="FF63BE7B"/>
      </colorScale>
    </cfRule>
  </conditionalFormatting>
  <conditionalFormatting sqref="K3:P25 P26">
    <cfRule type="cellIs" dxfId="3" priority="8" operator="between">
      <formula>0</formula>
      <formula>0.299</formula>
    </cfRule>
    <cfRule type="cellIs" dxfId="2" priority="9" operator="between">
      <formula>0.3</formula>
      <formula>0.499</formula>
    </cfRule>
    <cfRule type="cellIs" dxfId="1" priority="10" operator="between">
      <formula>0.5</formula>
      <formula>0.799</formula>
    </cfRule>
    <cfRule type="cellIs" dxfId="0" priority="11" operator="greaterThan">
      <formula>0.8</formula>
    </cfRule>
  </conditionalFormatting>
  <hyperlinks>
    <hyperlink ref="X19" r:id="rId1" xr:uid="{9284F21C-7DE1-48BF-ACF1-15FD0CED8B0B}"/>
    <hyperlink ref="X8" r:id="rId2" display="juridicoviceacad@unicauca.edu.co" xr:uid="{6D346430-2871-4C45-A126-546DAECABA4A}"/>
    <hyperlink ref="X4" r:id="rId3" xr:uid="{03A328FD-FA50-4286-98D7-5FF6F7B38AF7}"/>
    <hyperlink ref="X7" r:id="rId4" xr:uid="{75EBE7A8-855D-4074-84D0-5B1873F9A85D}"/>
    <hyperlink ref="X9" r:id="rId5" display="franjavieche@unicauca.edu.co " xr:uid="{B1E59EA7-B31F-468F-84B1-C13122BE00F4}"/>
    <hyperlink ref="X24" r:id="rId6" display="quejasreclamos@unicauca.edu.co" xr:uid="{22E6F59F-A53D-4765-807A-BB61F12A1D56}"/>
  </hyperlinks>
  <pageMargins left="0.7" right="0.7" top="0.75" bottom="0.75" header="0.3" footer="0.3"/>
  <pageSetup paperSize="9" orientation="portrait" r:id="rId7"/>
  <drawing r:id="rId8"/>
  <extLst>
    <ext xmlns:x14="http://schemas.microsoft.com/office/spreadsheetml/2009/9/main" uri="{78C0D931-6437-407d-A8EE-F0AAD7539E65}">
      <x14:conditionalFormattings>
        <x14:conditionalFormatting xmlns:xm="http://schemas.microsoft.com/office/excel/2006/main">
          <x14:cfRule type="containsText" priority="7" operator="containsText" id="{AEE95531-463D-49D0-AF01-244C57B1E876}">
            <xm:f>NOT(ISERROR(SEARCH("-",K3)))</xm:f>
            <xm:f>"-"</xm:f>
            <x14:dxf>
              <font>
                <color theme="1"/>
              </font>
              <fill>
                <patternFill patternType="solid">
                  <bgColor theme="0"/>
                </patternFill>
              </fill>
            </x14:dxf>
          </x14:cfRule>
          <xm:sqref>K3:P25 P26</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R30"/>
  <sheetViews>
    <sheetView zoomScale="90" zoomScaleNormal="90" workbookViewId="0">
      <selection activeCell="F22" sqref="F22"/>
    </sheetView>
  </sheetViews>
  <sheetFormatPr baseColWidth="10" defaultColWidth="11.42578125" defaultRowHeight="12.75" customHeight="1" x14ac:dyDescent="0.2"/>
  <cols>
    <col min="1" max="1" width="8.42578125" style="59" customWidth="1"/>
    <col min="2" max="2" width="32.5703125" style="59" customWidth="1"/>
    <col min="3" max="3" width="35" style="59" customWidth="1"/>
    <col min="4" max="4" width="31.85546875" style="59" customWidth="1"/>
    <col min="5" max="5" width="32.42578125" style="61" customWidth="1"/>
    <col min="6" max="6" width="33.42578125" style="61" customWidth="1"/>
    <col min="7" max="7" width="22.140625" style="61" customWidth="1"/>
    <col min="8" max="8" width="21.5703125" style="61" customWidth="1"/>
    <col min="9" max="9" width="19" style="59" customWidth="1"/>
    <col min="10" max="10" width="22.140625" style="59" customWidth="1"/>
    <col min="11" max="11" width="17.7109375" style="59" customWidth="1"/>
    <col min="12" max="12" width="12.7109375" style="59" customWidth="1"/>
    <col min="13" max="13" width="0.140625" style="59" customWidth="1"/>
    <col min="14" max="14" width="16.85546875" style="59" customWidth="1"/>
    <col min="15" max="15" width="13" style="59" customWidth="1"/>
    <col min="16" max="18" width="16" style="59" customWidth="1"/>
    <col min="19" max="16384" width="11.42578125" style="59"/>
  </cols>
  <sheetData>
    <row r="1" spans="2:18" ht="23.25" customHeight="1" thickBot="1" x14ac:dyDescent="0.25">
      <c r="B1" s="2206" t="s">
        <v>3202</v>
      </c>
      <c r="C1" s="2208" t="s">
        <v>3203</v>
      </c>
      <c r="D1" s="2193" t="s">
        <v>3101</v>
      </c>
      <c r="E1" s="2177">
        <v>1</v>
      </c>
      <c r="F1" s="2179" t="s">
        <v>3204</v>
      </c>
      <c r="G1" s="2187" t="s">
        <v>3205</v>
      </c>
      <c r="H1" s="2189" t="s">
        <v>3206</v>
      </c>
      <c r="I1" s="2191" t="s">
        <v>3207</v>
      </c>
      <c r="J1" s="2193" t="s">
        <v>3208</v>
      </c>
      <c r="K1" s="2195" t="s">
        <v>3209</v>
      </c>
      <c r="L1" s="2193" t="s">
        <v>3210</v>
      </c>
      <c r="M1" s="2204" t="s">
        <v>3211</v>
      </c>
      <c r="N1" s="2202" t="s">
        <v>3212</v>
      </c>
      <c r="O1" s="2200" t="s">
        <v>3213</v>
      </c>
      <c r="P1" s="2195" t="s">
        <v>3214</v>
      </c>
      <c r="Q1" s="2195" t="s">
        <v>3215</v>
      </c>
      <c r="R1" s="2195" t="s">
        <v>3216</v>
      </c>
    </row>
    <row r="2" spans="2:18" ht="14.25" customHeight="1" thickBot="1" x14ac:dyDescent="0.25">
      <c r="B2" s="2207"/>
      <c r="C2" s="2209"/>
      <c r="D2" s="2194"/>
      <c r="E2" s="2178"/>
      <c r="F2" s="2180"/>
      <c r="G2" s="2188"/>
      <c r="H2" s="2190"/>
      <c r="I2" s="2192"/>
      <c r="J2" s="2194"/>
      <c r="K2" s="2196"/>
      <c r="L2" s="2194"/>
      <c r="M2" s="2205"/>
      <c r="N2" s="2203"/>
      <c r="O2" s="2201"/>
      <c r="P2" s="2196"/>
      <c r="Q2" s="2196"/>
      <c r="R2" s="2196"/>
    </row>
    <row r="3" spans="2:18" ht="15.75" thickBot="1" x14ac:dyDescent="0.3">
      <c r="B3" s="215" t="s">
        <v>3217</v>
      </c>
      <c r="C3" s="341">
        <v>14</v>
      </c>
      <c r="D3" s="345">
        <f>COUNTA('CGR 2020'!G4:G33)</f>
        <v>30</v>
      </c>
      <c r="E3" s="343">
        <f>COUNTIF('CGR 2020'!Q4:Q33,"=100%")</f>
        <v>28</v>
      </c>
      <c r="F3" s="345">
        <f>COUNTIF('CGR 2020'!Q4:Q33,"&gt;=80%")-E3</f>
        <v>0</v>
      </c>
      <c r="G3" s="343">
        <f>(COUNTIF('CGR 2020'!Q4:Q33,"&gt;=50%"))-(F3+E3)</f>
        <v>2</v>
      </c>
      <c r="H3" s="345">
        <f>(COUNTIF('CGR 2020'!Q4:Q33,"&gt;=30%"))-(F3+G3+E3)</f>
        <v>0</v>
      </c>
      <c r="I3" s="343">
        <f>COUNTIF('CGR 2020'!Q4:Q33,"&lt;30%")</f>
        <v>0</v>
      </c>
      <c r="J3" s="345">
        <f>SUM(F3:I3)</f>
        <v>2</v>
      </c>
      <c r="K3" s="347">
        <f>(E3/D3)</f>
        <v>0.93333333333333335</v>
      </c>
      <c r="L3" s="351">
        <v>0.67</v>
      </c>
      <c r="M3" s="347">
        <v>0.89833333333333332</v>
      </c>
      <c r="N3" s="353">
        <v>0.94</v>
      </c>
      <c r="O3" s="349">
        <v>0.94430000000000003</v>
      </c>
      <c r="P3" s="347">
        <v>0.94430000000000003</v>
      </c>
      <c r="Q3" s="347">
        <v>0.98</v>
      </c>
      <c r="R3" s="347">
        <f>'CGR 2020'!Q34</f>
        <v>0.98</v>
      </c>
    </row>
    <row r="4" spans="2:18" ht="15.75" thickBot="1" x14ac:dyDescent="0.3">
      <c r="B4" s="216" t="s">
        <v>3218</v>
      </c>
      <c r="C4" s="340">
        <v>9</v>
      </c>
      <c r="D4" s="344">
        <f>COUNTA('CGR 2021'!G4:G39)</f>
        <v>36</v>
      </c>
      <c r="E4" s="342">
        <f>COUNTIF('CGR 2021'!Q4:Q39,"=100%")</f>
        <v>32</v>
      </c>
      <c r="F4" s="344">
        <f>COUNTIF('CGR 2021'!Q4:Q39,"&gt;=80%")-E4</f>
        <v>3</v>
      </c>
      <c r="G4" s="342">
        <f>(COUNTIF('CGR 2021'!Q4:Q39,"&gt;=50%"))-(F4+E4)</f>
        <v>1</v>
      </c>
      <c r="H4" s="344">
        <f>(COUNTIF('CGR 2021'!Q4:Q39,"&gt;=30%"))-(F4+G4+E4)</f>
        <v>0</v>
      </c>
      <c r="I4" s="342">
        <f>COUNTIF('CGR 2021'!Q4:Q39,"&lt;30%")</f>
        <v>0</v>
      </c>
      <c r="J4" s="344">
        <f>SUM(F4:I4)</f>
        <v>4</v>
      </c>
      <c r="K4" s="346">
        <f>(E4/D4)</f>
        <v>0.88888888888888884</v>
      </c>
      <c r="L4" s="350">
        <v>0.49</v>
      </c>
      <c r="M4" s="346">
        <v>0.801111111111111</v>
      </c>
      <c r="N4" s="352">
        <v>0.93</v>
      </c>
      <c r="O4" s="348">
        <v>0.96</v>
      </c>
      <c r="P4" s="346">
        <v>0.97</v>
      </c>
      <c r="Q4" s="346">
        <v>0.97</v>
      </c>
      <c r="R4" s="346">
        <f>'CGR 2021'!Q40</f>
        <v>0.98083333333333322</v>
      </c>
    </row>
    <row r="5" spans="2:18" ht="15.75" thickBot="1" x14ac:dyDescent="0.3">
      <c r="B5" s="216" t="s">
        <v>3219</v>
      </c>
      <c r="C5" s="364">
        <v>13</v>
      </c>
      <c r="D5" s="365">
        <v>21</v>
      </c>
      <c r="E5" s="366">
        <f>COUNTIF('CGR 2023'!Q4:Q24,"=100%")</f>
        <v>20</v>
      </c>
      <c r="F5" s="365">
        <f>COUNTIF('CGR 2023'!Q4:Q24,"&gt;=80%")-E5</f>
        <v>0</v>
      </c>
      <c r="G5" s="366">
        <f>COUNTIF('CGR 2023'!Q4:Q24,"&gt;=50%")-(F5+E5)</f>
        <v>0</v>
      </c>
      <c r="H5" s="365">
        <f>(COUNTIF('CGR 2023'!Q4:Q24,"&gt;=30%"))-(F5+G5+E5)</f>
        <v>0</v>
      </c>
      <c r="I5" s="366">
        <f>COUNTIF('CGR 2023'!Q4:Q24,"&lt;30%")</f>
        <v>0</v>
      </c>
      <c r="J5" s="365">
        <f>SUM(F5:I5)</f>
        <v>0</v>
      </c>
      <c r="K5" s="367">
        <f>E5/D5</f>
        <v>0.95238095238095233</v>
      </c>
      <c r="L5" s="368" t="s">
        <v>3017</v>
      </c>
      <c r="M5" s="369" t="s">
        <v>3017</v>
      </c>
      <c r="N5" s="368" t="s">
        <v>3017</v>
      </c>
      <c r="O5" s="370" t="s">
        <v>3017</v>
      </c>
      <c r="P5" s="369">
        <v>0.75</v>
      </c>
      <c r="Q5" s="369">
        <v>0.87</v>
      </c>
      <c r="R5" s="369">
        <f>'CGR 2023'!Q25</f>
        <v>1</v>
      </c>
    </row>
    <row r="6" spans="2:18" ht="15.75" thickBot="1" x14ac:dyDescent="0.3">
      <c r="B6" s="1151" t="s">
        <v>3220</v>
      </c>
      <c r="C6" s="340">
        <v>15</v>
      </c>
      <c r="D6" s="344">
        <v>29</v>
      </c>
      <c r="E6" s="342">
        <f>COUNTIF('CGR 2024'!V8:V36,"=100%")</f>
        <v>18</v>
      </c>
      <c r="F6" s="344">
        <f>COUNTIF('CGR 2024'!V8:V36,"&gt;=80%")-E6</f>
        <v>0</v>
      </c>
      <c r="G6" s="342">
        <f>COUNTIF('CGR 2024'!V8:V36,"&gt;=50%")-(F6+E6)</f>
        <v>10</v>
      </c>
      <c r="H6" s="344">
        <f>(COUNTIF('CGR 2024'!V8:V36,"&gt;=30%"))-(F6+G6+E6)</f>
        <v>1</v>
      </c>
      <c r="I6" s="342">
        <f>COUNTIF('CGR 2024'!V8:V36,"&lt;30%")</f>
        <v>0</v>
      </c>
      <c r="J6" s="344">
        <f>SUM(F6:I6)</f>
        <v>11</v>
      </c>
      <c r="K6" s="346">
        <f>(E6/D6)</f>
        <v>0.62068965517241381</v>
      </c>
      <c r="L6" s="350" t="s">
        <v>3017</v>
      </c>
      <c r="M6" s="346"/>
      <c r="N6" s="352" t="s">
        <v>3017</v>
      </c>
      <c r="O6" s="348" t="s">
        <v>3017</v>
      </c>
      <c r="P6" s="346" t="s">
        <v>3017</v>
      </c>
      <c r="Q6" s="346" t="s">
        <v>3017</v>
      </c>
      <c r="R6" s="346">
        <f>'CGR 2024'!V37</f>
        <v>0.81850574712643676</v>
      </c>
    </row>
    <row r="7" spans="2:18" ht="15.75" thickBot="1" x14ac:dyDescent="0.3">
      <c r="B7" s="1145" t="s">
        <v>3221</v>
      </c>
      <c r="C7" s="1146">
        <v>1</v>
      </c>
      <c r="D7" s="1147">
        <v>6</v>
      </c>
      <c r="E7" s="342">
        <f>COUNTIF('CGR REGALÍAS'!V7:V12,"=100%")</f>
        <v>0</v>
      </c>
      <c r="F7" s="1148">
        <f>COUNTIF('CGR REGALÍAS'!V7:V12,"&gt;=80%")-E7</f>
        <v>0</v>
      </c>
      <c r="G7" s="1149">
        <f>COUNTIF('CGR REGALÍAS'!V7:V12,"&gt;=50%")-(F7+E7)</f>
        <v>0</v>
      </c>
      <c r="H7" s="1148">
        <f>(COUNTIF('CGR REGALÍAS'!V7:V12,"&gt;=30%"))-(F7+G7+E7)</f>
        <v>0</v>
      </c>
      <c r="I7" s="342">
        <f>COUNTIF('CGR REGALÍAS'!V7:V12,"&lt;30%")</f>
        <v>6</v>
      </c>
      <c r="J7" s="1148">
        <f>SUM(F7:I7)</f>
        <v>6</v>
      </c>
      <c r="K7" s="347">
        <f>(E7/D7)</f>
        <v>0</v>
      </c>
      <c r="L7" s="350" t="s">
        <v>3017</v>
      </c>
      <c r="M7" s="346"/>
      <c r="N7" s="352" t="s">
        <v>3017</v>
      </c>
      <c r="O7" s="348" t="s">
        <v>3017</v>
      </c>
      <c r="P7" s="346" t="s">
        <v>3017</v>
      </c>
      <c r="Q7" s="346" t="s">
        <v>3017</v>
      </c>
      <c r="R7" s="346" t="s">
        <v>3017</v>
      </c>
    </row>
    <row r="8" spans="2:18" ht="15.75" thickBot="1" x14ac:dyDescent="0.3">
      <c r="B8" s="354" t="s">
        <v>3222</v>
      </c>
      <c r="C8" s="355">
        <f t="shared" ref="C8:J8" si="0">SUM(C3:C5)</f>
        <v>36</v>
      </c>
      <c r="D8" s="356">
        <f t="shared" si="0"/>
        <v>87</v>
      </c>
      <c r="E8" s="357">
        <f t="shared" si="0"/>
        <v>80</v>
      </c>
      <c r="F8" s="358">
        <f t="shared" si="0"/>
        <v>3</v>
      </c>
      <c r="G8" s="359">
        <f t="shared" si="0"/>
        <v>3</v>
      </c>
      <c r="H8" s="358">
        <f t="shared" si="0"/>
        <v>0</v>
      </c>
      <c r="I8" s="357">
        <f t="shared" si="0"/>
        <v>0</v>
      </c>
      <c r="J8" s="360">
        <f t="shared" si="0"/>
        <v>6</v>
      </c>
      <c r="K8" s="361">
        <f>AVERAGE(K3:K5)</f>
        <v>0.92486772486772484</v>
      </c>
      <c r="L8" s="362">
        <v>0.75</v>
      </c>
      <c r="M8" s="361">
        <v>0.89697649572649574</v>
      </c>
      <c r="N8" s="362">
        <v>0.93</v>
      </c>
      <c r="O8" s="363">
        <f>AVERAGE(O3:O4)</f>
        <v>0.95215000000000005</v>
      </c>
      <c r="P8" s="361">
        <f>AVERAGE(P3:P5)</f>
        <v>0.8881</v>
      </c>
      <c r="Q8" s="361">
        <f>AVERAGE(Q3:Q5)</f>
        <v>0.94</v>
      </c>
      <c r="R8" s="361">
        <f>AVERAGE(R3:R6)</f>
        <v>0.94483477011494255</v>
      </c>
    </row>
    <row r="13" spans="2:18" ht="15.75" customHeight="1" x14ac:dyDescent="0.2"/>
    <row r="14" spans="2:18" ht="12.75" customHeight="1" x14ac:dyDescent="0.2">
      <c r="B14" s="2182" t="s">
        <v>3223</v>
      </c>
      <c r="C14" s="2181" t="s">
        <v>3224</v>
      </c>
      <c r="D14" s="2181" t="s">
        <v>3109</v>
      </c>
      <c r="E14" s="2198" t="s">
        <v>3225</v>
      </c>
      <c r="F14" s="2181" t="s">
        <v>3226</v>
      </c>
      <c r="G14" s="2181" t="s">
        <v>3227</v>
      </c>
    </row>
    <row r="15" spans="2:18" ht="21.75" customHeight="1" x14ac:dyDescent="0.2">
      <c r="B15" s="2197"/>
      <c r="C15" s="2182"/>
      <c r="D15" s="2182"/>
      <c r="E15" s="2199"/>
      <c r="F15" s="2181"/>
      <c r="G15" s="2181"/>
    </row>
    <row r="16" spans="2:18" ht="51" x14ac:dyDescent="0.2">
      <c r="B16" s="221" t="s">
        <v>3228</v>
      </c>
      <c r="C16" s="221" t="s">
        <v>3229</v>
      </c>
      <c r="D16" s="1150" t="s">
        <v>3230</v>
      </c>
      <c r="E16" s="1031" t="s">
        <v>3231</v>
      </c>
      <c r="F16" s="1152" t="s">
        <v>3232</v>
      </c>
      <c r="G16" s="1029" t="s">
        <v>3233</v>
      </c>
    </row>
    <row r="17" spans="1:12" ht="39.75" customHeight="1" x14ac:dyDescent="0.2">
      <c r="A17"/>
      <c r="B17" s="221" t="s">
        <v>3138</v>
      </c>
      <c r="C17" s="221" t="s">
        <v>3234</v>
      </c>
      <c r="D17" s="1150" t="s">
        <v>3235</v>
      </c>
      <c r="E17" s="1029" t="s">
        <v>3236</v>
      </c>
      <c r="F17" s="59"/>
      <c r="G17" s="59"/>
    </row>
    <row r="18" spans="1:12" ht="14.25" x14ac:dyDescent="0.2">
      <c r="A18"/>
      <c r="B18" s="221" t="s">
        <v>3237</v>
      </c>
      <c r="C18" s="221" t="s">
        <v>3238</v>
      </c>
      <c r="D18" s="1150" t="s">
        <v>3239</v>
      </c>
      <c r="E18" s="1017" t="s">
        <v>3240</v>
      </c>
      <c r="F18" s="1012"/>
      <c r="G18" s="1013"/>
    </row>
    <row r="19" spans="1:12" ht="14.25" x14ac:dyDescent="0.2">
      <c r="A19"/>
      <c r="B19" s="221" t="s">
        <v>3241</v>
      </c>
      <c r="C19" s="221" t="s">
        <v>3242</v>
      </c>
      <c r="D19" s="1150" t="s">
        <v>3243</v>
      </c>
      <c r="E19" s="1028" t="s">
        <v>3244</v>
      </c>
      <c r="F19" s="1014"/>
      <c r="G19" s="1012"/>
    </row>
    <row r="20" spans="1:12" ht="21" customHeight="1" x14ac:dyDescent="0.2">
      <c r="A20"/>
      <c r="B20" s="221" t="s">
        <v>3245</v>
      </c>
      <c r="C20" s="221" t="s">
        <v>3246</v>
      </c>
      <c r="D20" s="1150" t="s">
        <v>3247</v>
      </c>
      <c r="E20" s="1030" t="s">
        <v>3248</v>
      </c>
      <c r="F20" s="1012"/>
      <c r="G20" s="1015"/>
      <c r="H20"/>
      <c r="I20"/>
      <c r="J20"/>
      <c r="K20"/>
      <c r="L20"/>
    </row>
    <row r="21" spans="1:12" ht="17.25" customHeight="1" x14ac:dyDescent="0.2">
      <c r="A21"/>
      <c r="B21" s="221" t="s">
        <v>3249</v>
      </c>
      <c r="C21" s="221" t="s">
        <v>3246</v>
      </c>
      <c r="D21" s="1150" t="s">
        <v>3250</v>
      </c>
      <c r="E21" s="1016"/>
      <c r="G21"/>
      <c r="H21"/>
      <c r="I21"/>
      <c r="J21"/>
      <c r="K21"/>
      <c r="L21"/>
    </row>
    <row r="22" spans="1:12" ht="28.5" x14ac:dyDescent="0.2">
      <c r="A22"/>
      <c r="B22" s="221" t="s">
        <v>3251</v>
      </c>
      <c r="D22" s="221" t="s">
        <v>3252</v>
      </c>
      <c r="E22" s="1030" t="s">
        <v>3253</v>
      </c>
      <c r="G22"/>
      <c r="H22"/>
      <c r="I22"/>
      <c r="J22"/>
      <c r="K22"/>
      <c r="L22"/>
    </row>
    <row r="23" spans="1:12" ht="12.75" customHeight="1" thickBot="1" x14ac:dyDescent="0.25">
      <c r="A23"/>
      <c r="B23"/>
      <c r="G23"/>
      <c r="H23"/>
      <c r="I23"/>
      <c r="J23"/>
      <c r="K23"/>
      <c r="L23"/>
    </row>
    <row r="24" spans="1:12" ht="12.75" customHeight="1" x14ac:dyDescent="0.2">
      <c r="A24"/>
      <c r="G24"/>
      <c r="H24"/>
      <c r="I24"/>
      <c r="J24" s="2183" t="s">
        <v>3202</v>
      </c>
      <c r="K24" s="2185" t="s">
        <v>3254</v>
      </c>
      <c r="L24" s="2185" t="s">
        <v>3255</v>
      </c>
    </row>
    <row r="25" spans="1:12" ht="18" customHeight="1" thickBot="1" x14ac:dyDescent="0.25">
      <c r="J25" s="2184"/>
      <c r="K25" s="2186"/>
      <c r="L25" s="2186"/>
    </row>
    <row r="26" spans="1:12" ht="18.75" customHeight="1" x14ac:dyDescent="0.25">
      <c r="J26" s="371" t="s">
        <v>3217</v>
      </c>
      <c r="K26" s="460">
        <f>Q3</f>
        <v>0.98</v>
      </c>
      <c r="L26" s="460">
        <f>R3</f>
        <v>0.98</v>
      </c>
    </row>
    <row r="27" spans="1:12" ht="12.75" customHeight="1" x14ac:dyDescent="0.25">
      <c r="J27" s="371" t="s">
        <v>3218</v>
      </c>
      <c r="K27" s="460">
        <f t="shared" ref="K27:K29" si="1">Q4</f>
        <v>0.97</v>
      </c>
      <c r="L27" s="460">
        <f>R4</f>
        <v>0.98083333333333322</v>
      </c>
    </row>
    <row r="28" spans="1:12" ht="12.75" customHeight="1" x14ac:dyDescent="0.25">
      <c r="J28" s="374" t="s">
        <v>3219</v>
      </c>
      <c r="K28" s="460">
        <f t="shared" si="1"/>
        <v>0.87</v>
      </c>
      <c r="L28" s="379">
        <f>R5</f>
        <v>1</v>
      </c>
    </row>
    <row r="29" spans="1:12" ht="12.75" customHeight="1" thickBot="1" x14ac:dyDescent="0.3">
      <c r="J29" s="374" t="s">
        <v>3220</v>
      </c>
      <c r="K29" s="460" t="str">
        <f t="shared" si="1"/>
        <v>-</v>
      </c>
      <c r="L29" s="460">
        <f>R6</f>
        <v>0.81850574712643676</v>
      </c>
    </row>
    <row r="30" spans="1:12" ht="15" customHeight="1" thickBot="1" x14ac:dyDescent="0.3">
      <c r="J30" s="372" t="s">
        <v>3256</v>
      </c>
      <c r="K30" s="373">
        <f>AVERAGE(K26:K29)</f>
        <v>0.94</v>
      </c>
      <c r="L30" s="373">
        <f>AVERAGE(L26:L29)</f>
        <v>0.94483477011494255</v>
      </c>
    </row>
  </sheetData>
  <mergeCells count="26">
    <mergeCell ref="Q1:Q2"/>
    <mergeCell ref="R1:R2"/>
    <mergeCell ref="P1:P2"/>
    <mergeCell ref="B14:B15"/>
    <mergeCell ref="E14:E15"/>
    <mergeCell ref="O1:O2"/>
    <mergeCell ref="N1:N2"/>
    <mergeCell ref="D14:D15"/>
    <mergeCell ref="L1:L2"/>
    <mergeCell ref="M1:M2"/>
    <mergeCell ref="K1:K2"/>
    <mergeCell ref="F14:F15"/>
    <mergeCell ref="B1:B2"/>
    <mergeCell ref="C1:C2"/>
    <mergeCell ref="D1:D2"/>
    <mergeCell ref="E1:E2"/>
    <mergeCell ref="F1:F2"/>
    <mergeCell ref="C14:C15"/>
    <mergeCell ref="J24:J25"/>
    <mergeCell ref="L24:L25"/>
    <mergeCell ref="G1:G2"/>
    <mergeCell ref="H1:H2"/>
    <mergeCell ref="I1:I2"/>
    <mergeCell ref="J1:J2"/>
    <mergeCell ref="G14:G15"/>
    <mergeCell ref="K24:K25"/>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8"/>
  <dimension ref="B1:I27"/>
  <sheetViews>
    <sheetView topLeftCell="A10" zoomScaleNormal="100" workbookViewId="0">
      <selection activeCell="C30" sqref="C30:D37"/>
    </sheetView>
  </sheetViews>
  <sheetFormatPr baseColWidth="10" defaultColWidth="11.42578125" defaultRowHeight="12.75" x14ac:dyDescent="0.2"/>
  <cols>
    <col min="1" max="1" width="18.140625" style="1" customWidth="1"/>
    <col min="2" max="2" width="5.140625" style="1" customWidth="1"/>
    <col min="3" max="3" width="38.5703125" style="1" customWidth="1"/>
    <col min="4" max="4" width="32.85546875" style="1" customWidth="1"/>
    <col min="5" max="5" width="29" style="1" customWidth="1"/>
    <col min="6" max="6" width="34.140625" style="1" customWidth="1"/>
    <col min="7" max="7" width="11.42578125" style="1"/>
    <col min="8" max="8" width="15.85546875" style="1" customWidth="1"/>
    <col min="9" max="9" width="20" style="1" customWidth="1"/>
    <col min="10" max="16384" width="11.42578125" style="1"/>
  </cols>
  <sheetData>
    <row r="1" spans="2:9" ht="17.25" customHeight="1" x14ac:dyDescent="0.2">
      <c r="B1" s="2210" t="s">
        <v>3257</v>
      </c>
      <c r="C1" s="2210"/>
      <c r="D1" s="2210"/>
      <c r="E1" s="2210"/>
      <c r="F1" s="2210"/>
    </row>
    <row r="2" spans="2:9" ht="14.25" customHeight="1" x14ac:dyDescent="0.2">
      <c r="B2" s="4" t="s">
        <v>3096</v>
      </c>
      <c r="C2" s="5" t="s">
        <v>3258</v>
      </c>
      <c r="D2" s="5" t="s">
        <v>3259</v>
      </c>
      <c r="E2" s="5" t="s">
        <v>3260</v>
      </c>
      <c r="F2" s="5" t="s">
        <v>3010</v>
      </c>
      <c r="H2" s="2210" t="s">
        <v>3261</v>
      </c>
      <c r="I2" s="2210"/>
    </row>
    <row r="3" spans="2:9" ht="26.25" customHeight="1" x14ac:dyDescent="0.2">
      <c r="B3" s="6">
        <v>1</v>
      </c>
      <c r="C3" s="7" t="s">
        <v>3262</v>
      </c>
      <c r="D3" s="8"/>
      <c r="E3" s="9" t="s">
        <v>3263</v>
      </c>
      <c r="F3" s="10" t="s">
        <v>3264</v>
      </c>
      <c r="H3" s="11"/>
      <c r="I3" s="2" t="s">
        <v>3265</v>
      </c>
    </row>
    <row r="4" spans="2:9" ht="24.75" customHeight="1" x14ac:dyDescent="0.2">
      <c r="B4" s="6">
        <v>2</v>
      </c>
      <c r="C4" s="12" t="s">
        <v>3266</v>
      </c>
      <c r="D4" s="8"/>
      <c r="E4" s="9" t="s">
        <v>3267</v>
      </c>
      <c r="F4" s="13" t="s">
        <v>3268</v>
      </c>
      <c r="H4" s="14"/>
      <c r="I4" s="15" t="s">
        <v>3269</v>
      </c>
    </row>
    <row r="5" spans="2:9" ht="21.75" customHeight="1" x14ac:dyDescent="0.2">
      <c r="B5" s="6">
        <v>3</v>
      </c>
      <c r="C5" s="7" t="s">
        <v>3270</v>
      </c>
      <c r="D5" s="8"/>
      <c r="E5" s="9" t="s">
        <v>3271</v>
      </c>
      <c r="F5" s="2211" t="s">
        <v>3272</v>
      </c>
      <c r="H5" s="16"/>
      <c r="I5" s="2" t="s">
        <v>3273</v>
      </c>
    </row>
    <row r="6" spans="2:9" ht="14.25" customHeight="1" x14ac:dyDescent="0.2">
      <c r="B6" s="6">
        <v>4</v>
      </c>
      <c r="C6" s="7" t="s">
        <v>3274</v>
      </c>
      <c r="D6" s="8"/>
      <c r="E6" s="9" t="s">
        <v>3275</v>
      </c>
      <c r="F6" s="2212"/>
      <c r="H6" s="17"/>
      <c r="I6" s="17"/>
    </row>
    <row r="7" spans="2:9" x14ac:dyDescent="0.2">
      <c r="B7" s="6">
        <v>5</v>
      </c>
      <c r="C7" s="7" t="s">
        <v>3276</v>
      </c>
      <c r="D7" s="8"/>
      <c r="E7" s="9" t="s">
        <v>3271</v>
      </c>
      <c r="F7" s="2213"/>
    </row>
    <row r="8" spans="2:9" ht="25.5" customHeight="1" x14ac:dyDescent="0.2">
      <c r="B8" s="6">
        <v>6</v>
      </c>
      <c r="C8" s="7" t="s">
        <v>3277</v>
      </c>
      <c r="D8" s="8"/>
      <c r="E8" s="9" t="s">
        <v>3278</v>
      </c>
      <c r="F8" s="10" t="s">
        <v>3264</v>
      </c>
    </row>
    <row r="9" spans="2:9" ht="15" customHeight="1" x14ac:dyDescent="0.2">
      <c r="B9" s="6">
        <v>7</v>
      </c>
      <c r="C9" s="18" t="s">
        <v>3279</v>
      </c>
      <c r="D9" s="19" t="s">
        <v>3280</v>
      </c>
      <c r="E9" s="9" t="s">
        <v>3281</v>
      </c>
      <c r="F9" s="20" t="s">
        <v>3282</v>
      </c>
    </row>
    <row r="10" spans="2:9" ht="15" customHeight="1" x14ac:dyDescent="0.2">
      <c r="B10" s="6">
        <v>8</v>
      </c>
      <c r="C10" s="7" t="s">
        <v>3283</v>
      </c>
      <c r="D10" s="21"/>
      <c r="E10" s="9" t="s">
        <v>3284</v>
      </c>
      <c r="F10" s="22" t="s">
        <v>3269</v>
      </c>
    </row>
    <row r="11" spans="2:9" ht="14.25" customHeight="1" x14ac:dyDescent="0.2">
      <c r="B11" s="6">
        <v>10</v>
      </c>
      <c r="C11" s="7" t="s">
        <v>3285</v>
      </c>
      <c r="D11" s="8"/>
      <c r="E11" s="9" t="s">
        <v>3267</v>
      </c>
      <c r="F11" s="23"/>
    </row>
    <row r="12" spans="2:9" ht="12.75" customHeight="1" x14ac:dyDescent="0.2">
      <c r="B12" s="6">
        <v>11</v>
      </c>
      <c r="C12" s="7" t="s">
        <v>3286</v>
      </c>
      <c r="D12" s="24">
        <v>43350</v>
      </c>
      <c r="E12" s="6" t="s">
        <v>3287</v>
      </c>
      <c r="F12" s="25" t="s">
        <v>3282</v>
      </c>
    </row>
    <row r="13" spans="2:9" ht="11.25" customHeight="1" x14ac:dyDescent="0.2">
      <c r="B13" s="6">
        <v>12</v>
      </c>
      <c r="C13" s="7" t="s">
        <v>3288</v>
      </c>
      <c r="D13" s="21"/>
      <c r="E13" s="6" t="s">
        <v>3275</v>
      </c>
      <c r="F13" s="22" t="s">
        <v>3269</v>
      </c>
    </row>
    <row r="14" spans="2:9" ht="13.5" customHeight="1" x14ac:dyDescent="0.2">
      <c r="B14" s="6">
        <v>13</v>
      </c>
      <c r="C14" s="7" t="s">
        <v>3289</v>
      </c>
      <c r="D14" s="26" t="s">
        <v>3290</v>
      </c>
      <c r="E14" s="6" t="s">
        <v>3291</v>
      </c>
      <c r="F14" s="25" t="s">
        <v>3282</v>
      </c>
    </row>
    <row r="15" spans="2:9" ht="13.5" customHeight="1" x14ac:dyDescent="0.2">
      <c r="B15" s="6">
        <v>14</v>
      </c>
      <c r="C15" s="7" t="s">
        <v>3292</v>
      </c>
      <c r="D15" s="21"/>
      <c r="E15" s="6" t="s">
        <v>3293</v>
      </c>
      <c r="F15" s="22" t="s">
        <v>3269</v>
      </c>
    </row>
    <row r="16" spans="2:9" ht="38.25" customHeight="1" x14ac:dyDescent="0.2">
      <c r="B16" s="6">
        <v>15</v>
      </c>
      <c r="C16" s="27" t="s">
        <v>3294</v>
      </c>
      <c r="D16" s="8"/>
      <c r="E16" s="9" t="s">
        <v>3295</v>
      </c>
      <c r="F16" s="28" t="s">
        <v>3296</v>
      </c>
    </row>
    <row r="19" spans="2:5" x14ac:dyDescent="0.2">
      <c r="B19" s="2210" t="s">
        <v>3297</v>
      </c>
      <c r="C19" s="2210"/>
      <c r="D19" s="2210"/>
      <c r="E19" s="2210"/>
    </row>
    <row r="20" spans="2:5" x14ac:dyDescent="0.2">
      <c r="B20" s="4" t="s">
        <v>3096</v>
      </c>
      <c r="C20" s="4" t="s">
        <v>3298</v>
      </c>
      <c r="D20" s="4" t="s">
        <v>2355</v>
      </c>
      <c r="E20" s="4" t="s">
        <v>3299</v>
      </c>
    </row>
    <row r="21" spans="2:5" ht="12.75" customHeight="1" x14ac:dyDescent="0.2">
      <c r="B21" s="6">
        <v>1</v>
      </c>
      <c r="C21" s="21" t="s">
        <v>3030</v>
      </c>
      <c r="D21" s="9" t="s">
        <v>3300</v>
      </c>
      <c r="E21" s="6" t="s">
        <v>3301</v>
      </c>
    </row>
    <row r="22" spans="2:5" ht="11.25" customHeight="1" x14ac:dyDescent="0.2">
      <c r="B22" s="6">
        <v>2</v>
      </c>
      <c r="C22" s="21" t="s">
        <v>3016</v>
      </c>
      <c r="D22" s="9" t="s">
        <v>3016</v>
      </c>
      <c r="E22" s="6" t="s">
        <v>3302</v>
      </c>
    </row>
    <row r="23" spans="2:5" ht="12" customHeight="1" x14ac:dyDescent="0.2">
      <c r="B23" s="6">
        <v>3</v>
      </c>
      <c r="C23" s="21" t="s">
        <v>3303</v>
      </c>
      <c r="D23" s="2214" t="s">
        <v>3304</v>
      </c>
      <c r="E23" s="2215" t="s">
        <v>3305</v>
      </c>
    </row>
    <row r="24" spans="2:5" ht="11.25" customHeight="1" x14ac:dyDescent="0.2">
      <c r="B24" s="6">
        <v>4</v>
      </c>
      <c r="C24" s="21" t="s">
        <v>3306</v>
      </c>
      <c r="D24" s="2214"/>
      <c r="E24" s="2216"/>
    </row>
    <row r="25" spans="2:5" ht="12" customHeight="1" x14ac:dyDescent="0.2">
      <c r="B25" s="6">
        <v>5</v>
      </c>
      <c r="C25" s="21" t="s">
        <v>3307</v>
      </c>
      <c r="D25" s="2214"/>
      <c r="E25" s="2216"/>
    </row>
    <row r="26" spans="2:5" ht="13.5" customHeight="1" x14ac:dyDescent="0.2">
      <c r="B26" s="6">
        <v>6</v>
      </c>
      <c r="C26" s="21" t="s">
        <v>3308</v>
      </c>
      <c r="D26" s="9" t="s">
        <v>3228</v>
      </c>
      <c r="E26" s="2217"/>
    </row>
    <row r="27" spans="2:5" ht="12.75" customHeight="1" x14ac:dyDescent="0.2">
      <c r="B27" s="6">
        <v>7</v>
      </c>
      <c r="C27" s="21" t="s">
        <v>3309</v>
      </c>
      <c r="D27" s="9" t="s">
        <v>3251</v>
      </c>
      <c r="E27" s="6" t="s">
        <v>3310</v>
      </c>
    </row>
  </sheetData>
  <mergeCells count="6">
    <mergeCell ref="B1:F1"/>
    <mergeCell ref="H2:I2"/>
    <mergeCell ref="F5:F7"/>
    <mergeCell ref="B19:E19"/>
    <mergeCell ref="D23:D25"/>
    <mergeCell ref="E23:E26"/>
  </mergeCells>
  <pageMargins left="0.7" right="0.7" top="0.75" bottom="0.75" header="0.3" footer="0.3"/>
  <pageSetup paperSize="12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EB7F6-6DCB-494B-B3C6-1B77A4288063}">
  <sheetPr>
    <tabColor rgb="FFFFC000"/>
  </sheetPr>
  <dimension ref="A1:AV31"/>
  <sheetViews>
    <sheetView topLeftCell="Y1" zoomScale="73" zoomScaleNormal="73" workbookViewId="0">
      <selection activeCell="Z1" sqref="Z1:AD4"/>
    </sheetView>
  </sheetViews>
  <sheetFormatPr baseColWidth="10" defaultColWidth="17.5703125" defaultRowHeight="12.75" x14ac:dyDescent="0.2"/>
  <cols>
    <col min="1" max="1" width="12.140625" style="53" customWidth="1"/>
    <col min="2" max="2" width="13.42578125" style="53" customWidth="1"/>
    <col min="3" max="3" width="46.28515625" style="53" customWidth="1"/>
    <col min="4" max="4" width="44.140625" style="53" customWidth="1"/>
    <col min="5" max="5" width="36.7109375" style="53" customWidth="1"/>
    <col min="6" max="6" width="33.5703125" style="53" customWidth="1"/>
    <col min="7" max="7" width="32.85546875" style="53" customWidth="1"/>
    <col min="8" max="8" width="17.42578125" style="53" customWidth="1"/>
    <col min="9" max="9" width="26.5703125" style="53" customWidth="1"/>
    <col min="10" max="10" width="19.7109375" style="53" customWidth="1"/>
    <col min="11" max="11" width="21.42578125" style="53" customWidth="1"/>
    <col min="12" max="12" width="20.5703125" style="53" customWidth="1"/>
    <col min="13" max="14" width="15.42578125" style="53" customWidth="1"/>
    <col min="15" max="15" width="18" style="53" customWidth="1"/>
    <col min="16" max="16" width="19.7109375" style="53" customWidth="1"/>
    <col min="17" max="17" width="21" style="53" customWidth="1"/>
    <col min="18" max="18" width="17.140625" style="53" customWidth="1"/>
    <col min="19" max="19" width="11.85546875" style="53" customWidth="1"/>
    <col min="20" max="20" width="17.85546875" style="53" customWidth="1"/>
    <col min="21" max="21" width="15.5703125" style="53" customWidth="1"/>
    <col min="22" max="22" width="14.7109375" style="53" customWidth="1"/>
    <col min="23" max="23" width="20.28515625" style="53" customWidth="1"/>
    <col min="24" max="24" width="119.85546875" style="53" customWidth="1"/>
    <col min="25" max="25" width="104.140625" style="53" customWidth="1"/>
    <col min="26" max="26" width="21.85546875" style="53" customWidth="1"/>
    <col min="27" max="27" width="18.85546875" style="53" customWidth="1"/>
    <col min="28" max="28" width="20.5703125" style="53" customWidth="1"/>
    <col min="29" max="29" width="21.140625" style="53" customWidth="1"/>
    <col min="30" max="30" width="148.5703125" style="53" customWidth="1"/>
    <col min="31" max="31" width="78.28515625" customWidth="1"/>
    <col min="32" max="41" width="9.140625"/>
    <col min="42" max="42" width="28.5703125" hidden="1" customWidth="1"/>
    <col min="43" max="43" width="42" hidden="1" customWidth="1"/>
    <col min="44" max="44" width="0" hidden="1" customWidth="1"/>
    <col min="45" max="45" width="51.42578125" hidden="1" customWidth="1"/>
    <col min="46" max="46" width="8.5703125" hidden="1" customWidth="1"/>
    <col min="47" max="47" width="7.140625" hidden="1" customWidth="1"/>
    <col min="48" max="48" width="20.85546875" hidden="1" customWidth="1"/>
    <col min="49" max="49" width="0" hidden="1" customWidth="1"/>
    <col min="50" max="50" width="22.42578125" customWidth="1"/>
  </cols>
  <sheetData>
    <row r="1" spans="1:31" ht="118.5" customHeight="1" thickBot="1" x14ac:dyDescent="0.25">
      <c r="A1" s="1464" t="s">
        <v>0</v>
      </c>
      <c r="B1" s="1464"/>
      <c r="C1" s="1464" t="s">
        <v>1</v>
      </c>
      <c r="D1" s="1464"/>
      <c r="E1" s="1464"/>
      <c r="F1" s="1464"/>
      <c r="G1" s="1464"/>
      <c r="H1" s="1464"/>
      <c r="I1" s="1464"/>
      <c r="J1" s="1464"/>
      <c r="K1" s="1464"/>
      <c r="L1" s="1464"/>
      <c r="M1" s="1464"/>
      <c r="N1" s="1464"/>
      <c r="O1" s="1464"/>
      <c r="P1" s="1464"/>
      <c r="Q1" s="1464" t="s">
        <v>2</v>
      </c>
      <c r="R1" s="1464"/>
      <c r="S1" s="1464"/>
      <c r="T1" s="1464"/>
      <c r="U1" s="1464"/>
      <c r="V1" s="1464"/>
      <c r="W1" s="1464"/>
      <c r="X1" s="1464"/>
      <c r="Y1" s="1464"/>
      <c r="Z1" s="1464" t="s">
        <v>2</v>
      </c>
      <c r="AA1" s="1464"/>
      <c r="AB1" s="1464"/>
      <c r="AC1" s="1464"/>
      <c r="AD1" s="1464"/>
    </row>
    <row r="2" spans="1:31" ht="15.75" customHeight="1" x14ac:dyDescent="0.2">
      <c r="A2" s="1464" t="s">
        <v>82</v>
      </c>
      <c r="B2" s="1464"/>
      <c r="C2" s="1464" t="s">
        <v>4</v>
      </c>
      <c r="D2" s="1474"/>
      <c r="E2" s="1474"/>
      <c r="F2" s="1474"/>
      <c r="G2" s="1464" t="s">
        <v>5</v>
      </c>
      <c r="H2" s="1464"/>
      <c r="I2" s="1464" t="s">
        <v>6</v>
      </c>
      <c r="J2" s="1464"/>
      <c r="K2" s="1464"/>
      <c r="L2" s="1464"/>
      <c r="M2" s="1464"/>
      <c r="N2" s="1464"/>
      <c r="O2" s="1464"/>
      <c r="P2" s="1464"/>
      <c r="Q2" s="1464"/>
      <c r="R2" s="1464"/>
      <c r="S2" s="1464"/>
      <c r="T2" s="1464"/>
      <c r="U2" s="1464"/>
      <c r="V2" s="1464"/>
      <c r="W2" s="1464"/>
      <c r="X2" s="1464"/>
      <c r="Y2" s="1464"/>
      <c r="Z2" s="1464"/>
      <c r="AA2" s="1464"/>
      <c r="AB2" s="1464"/>
      <c r="AC2" s="1464"/>
      <c r="AD2" s="1464"/>
    </row>
    <row r="3" spans="1:31" ht="18" customHeight="1" x14ac:dyDescent="0.2">
      <c r="A3" s="1463" t="s">
        <v>7</v>
      </c>
      <c r="B3" s="1463"/>
      <c r="C3" s="1464" t="s">
        <v>83</v>
      </c>
      <c r="D3" s="1464"/>
      <c r="E3" s="1464"/>
      <c r="F3" s="1464"/>
      <c r="G3" s="1463" t="s">
        <v>9</v>
      </c>
      <c r="H3" s="1463"/>
      <c r="I3" s="1465">
        <v>43101</v>
      </c>
      <c r="J3" s="1464"/>
      <c r="K3" s="1464"/>
      <c r="L3" s="1464"/>
      <c r="M3" s="1464"/>
      <c r="N3" s="1464"/>
      <c r="O3" s="1463" t="s">
        <v>11</v>
      </c>
      <c r="P3" s="1463"/>
      <c r="Q3" s="1515">
        <v>46021</v>
      </c>
      <c r="R3" s="1516"/>
      <c r="S3" s="1516"/>
      <c r="T3" s="1516"/>
      <c r="U3" s="1516"/>
      <c r="V3" s="1517"/>
      <c r="W3" s="1463" t="s">
        <v>12</v>
      </c>
      <c r="X3" s="1463"/>
      <c r="Y3" s="219" t="s">
        <v>84</v>
      </c>
      <c r="Z3" s="1464"/>
      <c r="AA3" s="1464"/>
      <c r="AB3" s="1464"/>
      <c r="AC3" s="1464"/>
      <c r="AD3" s="1464"/>
    </row>
    <row r="4" spans="1:31" ht="18" customHeight="1" x14ac:dyDescent="0.2">
      <c r="A4" s="1463" t="s">
        <v>14</v>
      </c>
      <c r="B4" s="1463"/>
      <c r="C4" s="1464" t="s">
        <v>85</v>
      </c>
      <c r="D4" s="1464"/>
      <c r="E4" s="1464"/>
      <c r="F4" s="1464"/>
      <c r="G4" s="1463" t="s">
        <v>16</v>
      </c>
      <c r="H4" s="1463"/>
      <c r="I4" s="1465">
        <v>43956</v>
      </c>
      <c r="J4" s="1465"/>
      <c r="K4" s="1465"/>
      <c r="L4" s="1465"/>
      <c r="M4" s="1465"/>
      <c r="N4" s="1465"/>
      <c r="O4" s="1463" t="s">
        <v>17</v>
      </c>
      <c r="P4" s="1463"/>
      <c r="Q4" s="1466" t="s">
        <v>86</v>
      </c>
      <c r="R4" s="1466"/>
      <c r="S4" s="1466"/>
      <c r="T4" s="1467" t="s">
        <v>19</v>
      </c>
      <c r="U4" s="1467"/>
      <c r="V4" s="1464"/>
      <c r="W4" s="1464"/>
      <c r="X4" s="1464"/>
      <c r="Y4" s="1464"/>
      <c r="Z4" s="1464"/>
      <c r="AA4" s="1464"/>
      <c r="AB4" s="1464"/>
      <c r="AC4" s="1464"/>
      <c r="AD4" s="1464"/>
    </row>
    <row r="5" spans="1:31" ht="20.25" customHeight="1" x14ac:dyDescent="0.2">
      <c r="A5" s="1468" t="s">
        <v>21</v>
      </c>
      <c r="B5" s="1469"/>
      <c r="C5" s="1469"/>
      <c r="D5" s="1469"/>
      <c r="E5" s="1469"/>
      <c r="F5" s="1469"/>
      <c r="G5" s="1469"/>
      <c r="H5" s="1469"/>
      <c r="I5" s="1469"/>
      <c r="J5" s="1469"/>
      <c r="K5" s="1469"/>
      <c r="L5" s="1469"/>
      <c r="M5" s="1469"/>
      <c r="N5" s="1470"/>
      <c r="O5" s="1471" t="s">
        <v>22</v>
      </c>
      <c r="P5" s="1472"/>
      <c r="Q5" s="1472"/>
      <c r="R5" s="1472"/>
      <c r="S5" s="1472"/>
      <c r="T5" s="1472"/>
      <c r="U5" s="1472"/>
      <c r="V5" s="1472"/>
      <c r="W5" s="1472"/>
      <c r="X5" s="1472"/>
      <c r="Y5" s="1473"/>
      <c r="Z5" s="1460" t="s">
        <v>23</v>
      </c>
      <c r="AA5" s="1461"/>
      <c r="AB5" s="1461"/>
      <c r="AC5" s="1461"/>
      <c r="AD5" s="1462"/>
    </row>
    <row r="6" spans="1:31" ht="117" customHeight="1" x14ac:dyDescent="0.2">
      <c r="A6" s="109" t="s">
        <v>24</v>
      </c>
      <c r="B6" s="109" t="s">
        <v>25</v>
      </c>
      <c r="C6" s="109" t="s">
        <v>26</v>
      </c>
      <c r="D6" s="109" t="s">
        <v>27</v>
      </c>
      <c r="E6" s="109" t="s">
        <v>28</v>
      </c>
      <c r="F6" s="109" t="s">
        <v>29</v>
      </c>
      <c r="G6" s="109" t="s">
        <v>30</v>
      </c>
      <c r="H6" s="109" t="s">
        <v>31</v>
      </c>
      <c r="I6" s="109" t="s">
        <v>32</v>
      </c>
      <c r="J6" s="109" t="s">
        <v>33</v>
      </c>
      <c r="K6" s="109" t="s">
        <v>34</v>
      </c>
      <c r="L6" s="109" t="s">
        <v>35</v>
      </c>
      <c r="M6" s="109" t="s">
        <v>36</v>
      </c>
      <c r="N6" s="109" t="s">
        <v>37</v>
      </c>
      <c r="O6" s="110" t="s">
        <v>38</v>
      </c>
      <c r="P6" s="110" t="s">
        <v>39</v>
      </c>
      <c r="Q6" s="110" t="s">
        <v>40</v>
      </c>
      <c r="R6" s="110" t="s">
        <v>41</v>
      </c>
      <c r="S6" s="110" t="s">
        <v>42</v>
      </c>
      <c r="T6" s="110" t="s">
        <v>43</v>
      </c>
      <c r="U6" s="110" t="s">
        <v>44</v>
      </c>
      <c r="V6" s="110" t="s">
        <v>45</v>
      </c>
      <c r="W6" s="110" t="s">
        <v>46</v>
      </c>
      <c r="X6" s="110" t="s">
        <v>47</v>
      </c>
      <c r="Y6" s="112" t="s">
        <v>48</v>
      </c>
      <c r="Z6" s="113" t="s">
        <v>49</v>
      </c>
      <c r="AA6" s="125" t="s">
        <v>50</v>
      </c>
      <c r="AB6" s="125" t="s">
        <v>51</v>
      </c>
      <c r="AC6" s="113" t="s">
        <v>52</v>
      </c>
      <c r="AD6" s="113" t="s">
        <v>53</v>
      </c>
    </row>
    <row r="7" spans="1:31" s="181" customFormat="1" ht="409.5" customHeight="1" x14ac:dyDescent="0.2">
      <c r="A7" s="255" t="s">
        <v>54</v>
      </c>
      <c r="B7" s="255" t="s">
        <v>55</v>
      </c>
      <c r="C7" s="118" t="s">
        <v>87</v>
      </c>
      <c r="D7" s="118" t="s">
        <v>88</v>
      </c>
      <c r="E7" s="118" t="s">
        <v>89</v>
      </c>
      <c r="F7" s="118" t="s">
        <v>90</v>
      </c>
      <c r="G7" s="118" t="s">
        <v>91</v>
      </c>
      <c r="H7" s="118">
        <v>1</v>
      </c>
      <c r="I7" s="118" t="s">
        <v>92</v>
      </c>
      <c r="J7" s="118" t="s">
        <v>93</v>
      </c>
      <c r="K7" s="118" t="s">
        <v>63</v>
      </c>
      <c r="L7" s="118" t="s">
        <v>94</v>
      </c>
      <c r="M7" s="115">
        <v>43101</v>
      </c>
      <c r="N7" s="115">
        <v>43555</v>
      </c>
      <c r="O7" s="395">
        <f>(N7-M7)/7</f>
        <v>64.857142857142861</v>
      </c>
      <c r="P7" s="894">
        <v>46021</v>
      </c>
      <c r="Q7" s="115">
        <v>44631</v>
      </c>
      <c r="R7" s="1364">
        <f t="shared" ref="R7:R30" si="0">(Q7-M7)/7-O7</f>
        <v>153.71428571428572</v>
      </c>
      <c r="S7" s="1365" t="s">
        <v>95</v>
      </c>
      <c r="T7" s="396">
        <v>1</v>
      </c>
      <c r="U7" s="92">
        <v>1</v>
      </c>
      <c r="V7" s="1366">
        <f t="shared" ref="V7:V30" si="1">IF(R7&gt;O7,0%,IF(R7&lt;=0,"100%",1-(R7/O7)))</f>
        <v>0</v>
      </c>
      <c r="W7" s="1367" t="str">
        <f t="shared" ref="W7:W30" si="2">IF(Q7&lt;=N7,"Cumple","Incumple")</f>
        <v>Incumple</v>
      </c>
      <c r="X7" s="394" t="s">
        <v>3370</v>
      </c>
      <c r="Y7" s="394" t="s">
        <v>3371</v>
      </c>
      <c r="Z7" s="1368">
        <f>(U7+V7)/2</f>
        <v>0.5</v>
      </c>
      <c r="AA7" s="392">
        <v>1</v>
      </c>
      <c r="AB7" s="392">
        <v>0.9</v>
      </c>
      <c r="AC7" s="393">
        <f t="shared" ref="AC7:AC25" si="3">AVERAGE(Z7:AB7)</f>
        <v>0.79999999999999993</v>
      </c>
      <c r="AD7" s="114" t="s">
        <v>3372</v>
      </c>
      <c r="AE7" s="812"/>
    </row>
    <row r="8" spans="1:31" s="181" customFormat="1" ht="391.5" customHeight="1" x14ac:dyDescent="0.2">
      <c r="A8" s="255" t="s">
        <v>54</v>
      </c>
      <c r="B8" s="255" t="s">
        <v>55</v>
      </c>
      <c r="C8" s="118" t="s">
        <v>87</v>
      </c>
      <c r="D8" s="118" t="s">
        <v>88</v>
      </c>
      <c r="E8" s="118" t="s">
        <v>89</v>
      </c>
      <c r="F8" s="118" t="s">
        <v>96</v>
      </c>
      <c r="G8" s="118" t="s">
        <v>97</v>
      </c>
      <c r="H8" s="118">
        <v>1</v>
      </c>
      <c r="I8" s="118" t="s">
        <v>92</v>
      </c>
      <c r="J8" s="118" t="s">
        <v>93</v>
      </c>
      <c r="K8" s="118" t="s">
        <v>63</v>
      </c>
      <c r="L8" s="118" t="s">
        <v>98</v>
      </c>
      <c r="M8" s="115">
        <v>43132</v>
      </c>
      <c r="N8" s="115">
        <v>43469</v>
      </c>
      <c r="O8" s="395">
        <f>(N7-M7)/7</f>
        <v>64.857142857142861</v>
      </c>
      <c r="P8" s="894">
        <v>46021</v>
      </c>
      <c r="Q8" s="115"/>
      <c r="R8" s="1364">
        <f t="shared" si="0"/>
        <v>-6226.5714285714284</v>
      </c>
      <c r="S8" s="1365" t="s">
        <v>95</v>
      </c>
      <c r="T8" s="396">
        <v>1</v>
      </c>
      <c r="U8" s="92">
        <v>1</v>
      </c>
      <c r="V8" s="1366" t="str">
        <f t="shared" si="1"/>
        <v>100%</v>
      </c>
      <c r="W8" s="1367" t="str">
        <f t="shared" si="2"/>
        <v>Cumple</v>
      </c>
      <c r="X8" s="394" t="s">
        <v>99</v>
      </c>
      <c r="Y8" s="394" t="s">
        <v>3373</v>
      </c>
      <c r="Z8" s="1368">
        <f t="shared" ref="Z8:Z30" si="4">(U8+V8)/2</f>
        <v>1</v>
      </c>
      <c r="AA8" s="392">
        <v>1</v>
      </c>
      <c r="AB8" s="392">
        <v>1</v>
      </c>
      <c r="AC8" s="393">
        <f t="shared" si="3"/>
        <v>1</v>
      </c>
      <c r="AD8" s="114" t="s">
        <v>100</v>
      </c>
      <c r="AE8" s="503"/>
    </row>
    <row r="9" spans="1:31" s="181" customFormat="1" ht="334.5" customHeight="1" x14ac:dyDescent="0.2">
      <c r="A9" s="255" t="s">
        <v>54</v>
      </c>
      <c r="B9" s="255" t="s">
        <v>55</v>
      </c>
      <c r="C9" s="118" t="s">
        <v>87</v>
      </c>
      <c r="D9" s="118" t="s">
        <v>88</v>
      </c>
      <c r="E9" s="118" t="s">
        <v>89</v>
      </c>
      <c r="F9" s="118" t="s">
        <v>101</v>
      </c>
      <c r="G9" s="118" t="s">
        <v>102</v>
      </c>
      <c r="H9" s="118">
        <v>1</v>
      </c>
      <c r="I9" s="118" t="s">
        <v>92</v>
      </c>
      <c r="J9" s="118" t="s">
        <v>93</v>
      </c>
      <c r="K9" s="118" t="s">
        <v>63</v>
      </c>
      <c r="L9" s="118" t="s">
        <v>103</v>
      </c>
      <c r="M9" s="115">
        <v>43160</v>
      </c>
      <c r="N9" s="115">
        <v>43500</v>
      </c>
      <c r="O9" s="395">
        <f>(N9-M9)/7</f>
        <v>48.571428571428569</v>
      </c>
      <c r="P9" s="894">
        <v>46021</v>
      </c>
      <c r="Q9" s="115">
        <v>44631</v>
      </c>
      <c r="R9" s="1364">
        <f t="shared" si="0"/>
        <v>161.57142857142856</v>
      </c>
      <c r="S9" s="1365" t="s">
        <v>95</v>
      </c>
      <c r="T9" s="396">
        <v>1</v>
      </c>
      <c r="U9" s="92">
        <v>1</v>
      </c>
      <c r="V9" s="1366">
        <f t="shared" si="1"/>
        <v>0</v>
      </c>
      <c r="W9" s="1367" t="str">
        <f t="shared" si="2"/>
        <v>Incumple</v>
      </c>
      <c r="X9" s="394" t="s">
        <v>99</v>
      </c>
      <c r="Y9" s="394" t="s">
        <v>3374</v>
      </c>
      <c r="Z9" s="1368">
        <f t="shared" si="4"/>
        <v>0.5</v>
      </c>
      <c r="AA9" s="392">
        <v>0.8</v>
      </c>
      <c r="AB9" s="392">
        <v>0.6</v>
      </c>
      <c r="AC9" s="393">
        <f t="shared" si="3"/>
        <v>0.6333333333333333</v>
      </c>
      <c r="AD9" s="114" t="s">
        <v>3375</v>
      </c>
      <c r="AE9" s="503"/>
    </row>
    <row r="10" spans="1:31" s="181" customFormat="1" ht="403.5" customHeight="1" x14ac:dyDescent="0.2">
      <c r="A10" s="255" t="s">
        <v>54</v>
      </c>
      <c r="B10" s="255" t="s">
        <v>55</v>
      </c>
      <c r="C10" s="118" t="s">
        <v>87</v>
      </c>
      <c r="D10" s="118" t="s">
        <v>88</v>
      </c>
      <c r="E10" s="118" t="s">
        <v>89</v>
      </c>
      <c r="F10" s="118" t="s">
        <v>104</v>
      </c>
      <c r="G10" s="118" t="s">
        <v>105</v>
      </c>
      <c r="H10" s="118">
        <v>1</v>
      </c>
      <c r="I10" s="118" t="s">
        <v>92</v>
      </c>
      <c r="J10" s="118" t="s">
        <v>93</v>
      </c>
      <c r="K10" s="118" t="s">
        <v>63</v>
      </c>
      <c r="L10" s="118" t="s">
        <v>106</v>
      </c>
      <c r="M10" s="115">
        <v>43160</v>
      </c>
      <c r="N10" s="115">
        <v>43500</v>
      </c>
      <c r="O10" s="395">
        <f>(N10-M10)/7</f>
        <v>48.571428571428569</v>
      </c>
      <c r="P10" s="894">
        <v>46021</v>
      </c>
      <c r="Q10" s="115">
        <v>44631</v>
      </c>
      <c r="R10" s="1364">
        <f t="shared" si="0"/>
        <v>161.57142857142856</v>
      </c>
      <c r="S10" s="1365" t="s">
        <v>95</v>
      </c>
      <c r="T10" s="396">
        <v>1</v>
      </c>
      <c r="U10" s="92">
        <v>1</v>
      </c>
      <c r="V10" s="1366">
        <f t="shared" si="1"/>
        <v>0</v>
      </c>
      <c r="W10" s="1367" t="str">
        <f t="shared" si="2"/>
        <v>Incumple</v>
      </c>
      <c r="X10" s="394" t="s">
        <v>99</v>
      </c>
      <c r="Y10" s="394" t="s">
        <v>3376</v>
      </c>
      <c r="Z10" s="1368">
        <f t="shared" si="4"/>
        <v>0.5</v>
      </c>
      <c r="AA10" s="392">
        <v>0.8</v>
      </c>
      <c r="AB10" s="392">
        <v>1</v>
      </c>
      <c r="AC10" s="393">
        <f t="shared" si="3"/>
        <v>0.76666666666666661</v>
      </c>
      <c r="AD10" s="114" t="s">
        <v>107</v>
      </c>
      <c r="AE10" s="503"/>
    </row>
    <row r="11" spans="1:31" s="181" customFormat="1" ht="333" customHeight="1" x14ac:dyDescent="0.2">
      <c r="A11" s="255" t="s">
        <v>54</v>
      </c>
      <c r="B11" s="255" t="s">
        <v>55</v>
      </c>
      <c r="C11" s="118" t="s">
        <v>87</v>
      </c>
      <c r="D11" s="118" t="s">
        <v>88</v>
      </c>
      <c r="E11" s="118" t="s">
        <v>89</v>
      </c>
      <c r="F11" s="118" t="s">
        <v>108</v>
      </c>
      <c r="G11" s="118" t="s">
        <v>109</v>
      </c>
      <c r="H11" s="118">
        <v>1</v>
      </c>
      <c r="I11" s="118" t="s">
        <v>92</v>
      </c>
      <c r="J11" s="118" t="s">
        <v>93</v>
      </c>
      <c r="K11" s="118" t="s">
        <v>63</v>
      </c>
      <c r="L11" s="118" t="s">
        <v>110</v>
      </c>
      <c r="M11" s="115">
        <v>43191</v>
      </c>
      <c r="N11" s="115">
        <v>43528</v>
      </c>
      <c r="O11" s="395">
        <f>(N11-M11)/7</f>
        <v>48.142857142857146</v>
      </c>
      <c r="P11" s="894">
        <v>46021</v>
      </c>
      <c r="Q11" s="115">
        <v>44631</v>
      </c>
      <c r="R11" s="1364">
        <f t="shared" si="0"/>
        <v>157.57142857142858</v>
      </c>
      <c r="S11" s="1365" t="s">
        <v>95</v>
      </c>
      <c r="T11" s="396">
        <v>1</v>
      </c>
      <c r="U11" s="92">
        <v>1</v>
      </c>
      <c r="V11" s="1366">
        <f t="shared" si="1"/>
        <v>0</v>
      </c>
      <c r="W11" s="1367" t="str">
        <f t="shared" si="2"/>
        <v>Incumple</v>
      </c>
      <c r="X11" s="394" t="s">
        <v>99</v>
      </c>
      <c r="Y11" s="394" t="s">
        <v>3377</v>
      </c>
      <c r="Z11" s="1368">
        <f t="shared" si="4"/>
        <v>0.5</v>
      </c>
      <c r="AA11" s="392">
        <v>0.8</v>
      </c>
      <c r="AB11" s="392">
        <v>0.6</v>
      </c>
      <c r="AC11" s="393">
        <f t="shared" si="3"/>
        <v>0.6333333333333333</v>
      </c>
      <c r="AD11" s="114" t="s">
        <v>3378</v>
      </c>
      <c r="AE11" s="503"/>
    </row>
    <row r="12" spans="1:31" s="181" customFormat="1" ht="408.75" customHeight="1" x14ac:dyDescent="0.2">
      <c r="A12" s="255" t="s">
        <v>54</v>
      </c>
      <c r="B12" s="255" t="s">
        <v>55</v>
      </c>
      <c r="C12" s="118" t="s">
        <v>111</v>
      </c>
      <c r="D12" s="118" t="s">
        <v>112</v>
      </c>
      <c r="E12" s="118" t="s">
        <v>89</v>
      </c>
      <c r="F12" s="118" t="s">
        <v>113</v>
      </c>
      <c r="G12" s="118" t="s">
        <v>114</v>
      </c>
      <c r="H12" s="118">
        <v>1</v>
      </c>
      <c r="I12" s="118" t="s">
        <v>115</v>
      </c>
      <c r="J12" s="118" t="s">
        <v>116</v>
      </c>
      <c r="K12" s="118" t="s">
        <v>63</v>
      </c>
      <c r="L12" s="118" t="s">
        <v>117</v>
      </c>
      <c r="M12" s="115">
        <v>43621</v>
      </c>
      <c r="N12" s="115">
        <v>43592</v>
      </c>
      <c r="O12" s="395">
        <f>(N12-M12)/7</f>
        <v>-4.1428571428571432</v>
      </c>
      <c r="P12" s="894">
        <v>46021</v>
      </c>
      <c r="Q12" s="115">
        <v>44631</v>
      </c>
      <c r="R12" s="1364">
        <f t="shared" si="0"/>
        <v>148.42857142857142</v>
      </c>
      <c r="S12" s="1365" t="s">
        <v>95</v>
      </c>
      <c r="T12" s="396">
        <v>1</v>
      </c>
      <c r="U12" s="92">
        <v>1</v>
      </c>
      <c r="V12" s="1366">
        <f t="shared" si="1"/>
        <v>0</v>
      </c>
      <c r="W12" s="1367" t="str">
        <f t="shared" si="2"/>
        <v>Incumple</v>
      </c>
      <c r="X12" s="394" t="s">
        <v>118</v>
      </c>
      <c r="Y12" s="394" t="s">
        <v>3379</v>
      </c>
      <c r="Z12" s="1368">
        <f t="shared" si="4"/>
        <v>0.5</v>
      </c>
      <c r="AA12" s="392">
        <v>1</v>
      </c>
      <c r="AB12" s="392">
        <v>1</v>
      </c>
      <c r="AC12" s="393">
        <f t="shared" si="3"/>
        <v>0.83333333333333337</v>
      </c>
      <c r="AD12" s="114" t="s">
        <v>3380</v>
      </c>
      <c r="AE12" s="812"/>
    </row>
    <row r="13" spans="1:31" s="181" customFormat="1" ht="366" customHeight="1" x14ac:dyDescent="0.2">
      <c r="A13" s="255" t="s">
        <v>54</v>
      </c>
      <c r="B13" s="255" t="s">
        <v>55</v>
      </c>
      <c r="C13" s="118" t="s">
        <v>111</v>
      </c>
      <c r="D13" s="118" t="s">
        <v>112</v>
      </c>
      <c r="E13" s="118" t="s">
        <v>119</v>
      </c>
      <c r="F13" s="118" t="s">
        <v>120</v>
      </c>
      <c r="G13" s="118" t="s">
        <v>121</v>
      </c>
      <c r="H13" s="118">
        <v>1</v>
      </c>
      <c r="I13" s="118" t="s">
        <v>115</v>
      </c>
      <c r="J13" s="118" t="s">
        <v>93</v>
      </c>
      <c r="K13" s="118" t="s">
        <v>63</v>
      </c>
      <c r="L13" s="118" t="s">
        <v>122</v>
      </c>
      <c r="M13" s="115">
        <v>43621</v>
      </c>
      <c r="N13" s="115">
        <v>43592</v>
      </c>
      <c r="O13" s="395">
        <f t="shared" ref="O13" si="5">(N13-M13)/7</f>
        <v>-4.1428571428571432</v>
      </c>
      <c r="P13" s="894">
        <v>46021</v>
      </c>
      <c r="Q13" s="115">
        <v>44631</v>
      </c>
      <c r="R13" s="1364">
        <f t="shared" si="0"/>
        <v>148.42857142857142</v>
      </c>
      <c r="S13" s="1365" t="s">
        <v>95</v>
      </c>
      <c r="T13" s="396">
        <v>1</v>
      </c>
      <c r="U13" s="92">
        <v>1</v>
      </c>
      <c r="V13" s="1366">
        <f t="shared" si="1"/>
        <v>0</v>
      </c>
      <c r="W13" s="1367" t="str">
        <f t="shared" si="2"/>
        <v>Incumple</v>
      </c>
      <c r="X13" s="394" t="s">
        <v>123</v>
      </c>
      <c r="Y13" s="394" t="s">
        <v>3381</v>
      </c>
      <c r="Z13" s="1368">
        <f t="shared" si="4"/>
        <v>0.5</v>
      </c>
      <c r="AA13" s="392">
        <v>1</v>
      </c>
      <c r="AB13" s="392">
        <v>1</v>
      </c>
      <c r="AC13" s="393">
        <f t="shared" si="3"/>
        <v>0.83333333333333337</v>
      </c>
      <c r="AD13" s="114" t="s">
        <v>3382</v>
      </c>
      <c r="AE13" s="503"/>
    </row>
    <row r="14" spans="1:31" s="181" customFormat="1" ht="216.75" x14ac:dyDescent="0.2">
      <c r="A14" s="255" t="s">
        <v>54</v>
      </c>
      <c r="B14" s="255" t="s">
        <v>55</v>
      </c>
      <c r="C14" s="118" t="s">
        <v>111</v>
      </c>
      <c r="D14" s="118" t="s">
        <v>112</v>
      </c>
      <c r="E14" s="118" t="s">
        <v>119</v>
      </c>
      <c r="F14" s="118" t="s">
        <v>124</v>
      </c>
      <c r="G14" s="118" t="s">
        <v>125</v>
      </c>
      <c r="H14" s="118">
        <v>1</v>
      </c>
      <c r="I14" s="118" t="s">
        <v>115</v>
      </c>
      <c r="J14" s="118" t="s">
        <v>93</v>
      </c>
      <c r="K14" s="118" t="s">
        <v>63</v>
      </c>
      <c r="L14" s="118" t="s">
        <v>126</v>
      </c>
      <c r="M14" s="115">
        <v>43621</v>
      </c>
      <c r="N14" s="115">
        <v>43592</v>
      </c>
      <c r="O14" s="395">
        <f t="shared" ref="O14:O29" si="6">(N14-M14)/7</f>
        <v>-4.1428571428571432</v>
      </c>
      <c r="P14" s="894">
        <v>46021</v>
      </c>
      <c r="Q14" s="115">
        <v>44631</v>
      </c>
      <c r="R14" s="1364">
        <f t="shared" si="0"/>
        <v>148.42857142857142</v>
      </c>
      <c r="S14" s="1365" t="s">
        <v>95</v>
      </c>
      <c r="T14" s="396">
        <v>1</v>
      </c>
      <c r="U14" s="92">
        <v>1</v>
      </c>
      <c r="V14" s="1366">
        <f t="shared" si="1"/>
        <v>0</v>
      </c>
      <c r="W14" s="1367" t="str">
        <f t="shared" si="2"/>
        <v>Incumple</v>
      </c>
      <c r="X14" s="394" t="s">
        <v>99</v>
      </c>
      <c r="Y14" s="394" t="s">
        <v>3377</v>
      </c>
      <c r="Z14" s="1368">
        <f t="shared" si="4"/>
        <v>0.5</v>
      </c>
      <c r="AA14" s="392">
        <v>1</v>
      </c>
      <c r="AB14" s="392">
        <v>0.9</v>
      </c>
      <c r="AC14" s="393">
        <f t="shared" si="3"/>
        <v>0.79999999999999993</v>
      </c>
      <c r="AD14" s="114" t="s">
        <v>3383</v>
      </c>
      <c r="AE14" s="503"/>
    </row>
    <row r="15" spans="1:31" s="181" customFormat="1" ht="350.25" customHeight="1" x14ac:dyDescent="0.2">
      <c r="A15" s="255" t="s">
        <v>54</v>
      </c>
      <c r="B15" s="255" t="s">
        <v>55</v>
      </c>
      <c r="C15" s="118" t="s">
        <v>127</v>
      </c>
      <c r="D15" s="118" t="s">
        <v>128</v>
      </c>
      <c r="E15" s="118" t="s">
        <v>129</v>
      </c>
      <c r="F15" s="118" t="s">
        <v>130</v>
      </c>
      <c r="G15" s="118" t="s">
        <v>131</v>
      </c>
      <c r="H15" s="118">
        <v>1</v>
      </c>
      <c r="I15" s="118" t="s">
        <v>92</v>
      </c>
      <c r="J15" s="118" t="s">
        <v>116</v>
      </c>
      <c r="K15" s="118" t="s">
        <v>63</v>
      </c>
      <c r="L15" s="118" t="s">
        <v>132</v>
      </c>
      <c r="M15" s="115">
        <v>43621</v>
      </c>
      <c r="N15" s="115">
        <v>43768</v>
      </c>
      <c r="O15" s="395">
        <f t="shared" si="6"/>
        <v>21</v>
      </c>
      <c r="P15" s="894">
        <v>46021</v>
      </c>
      <c r="Q15" s="115">
        <v>44631</v>
      </c>
      <c r="R15" s="1364">
        <f t="shared" si="0"/>
        <v>123.28571428571428</v>
      </c>
      <c r="S15" s="1365" t="s">
        <v>95</v>
      </c>
      <c r="T15" s="396" t="s">
        <v>133</v>
      </c>
      <c r="U15" s="92">
        <v>1</v>
      </c>
      <c r="V15" s="1366">
        <f t="shared" si="1"/>
        <v>0</v>
      </c>
      <c r="W15" s="1367" t="str">
        <f t="shared" si="2"/>
        <v>Incumple</v>
      </c>
      <c r="X15" s="114" t="s">
        <v>99</v>
      </c>
      <c r="Y15" s="114" t="s">
        <v>134</v>
      </c>
      <c r="Z15" s="1368">
        <f t="shared" si="4"/>
        <v>0.5</v>
      </c>
      <c r="AA15" s="392">
        <v>1</v>
      </c>
      <c r="AB15" s="392">
        <v>1</v>
      </c>
      <c r="AC15" s="393">
        <f t="shared" si="3"/>
        <v>0.83333333333333337</v>
      </c>
      <c r="AD15" s="114" t="s">
        <v>3384</v>
      </c>
      <c r="AE15" s="503"/>
    </row>
    <row r="16" spans="1:31" s="181" customFormat="1" ht="201.75" x14ac:dyDescent="0.2">
      <c r="A16" s="255" t="s">
        <v>54</v>
      </c>
      <c r="B16" s="255" t="s">
        <v>55</v>
      </c>
      <c r="C16" s="118" t="s">
        <v>127</v>
      </c>
      <c r="D16" s="118" t="s">
        <v>128</v>
      </c>
      <c r="E16" s="118" t="s">
        <v>129</v>
      </c>
      <c r="F16" s="118" t="s">
        <v>135</v>
      </c>
      <c r="G16" s="118" t="s">
        <v>136</v>
      </c>
      <c r="H16" s="118">
        <v>1</v>
      </c>
      <c r="I16" s="118" t="s">
        <v>92</v>
      </c>
      <c r="J16" s="118" t="s">
        <v>137</v>
      </c>
      <c r="K16" s="118" t="s">
        <v>63</v>
      </c>
      <c r="L16" s="118" t="s">
        <v>138</v>
      </c>
      <c r="M16" s="115">
        <v>43374</v>
      </c>
      <c r="N16" s="115">
        <v>43712</v>
      </c>
      <c r="O16" s="395">
        <f t="shared" si="6"/>
        <v>48.285714285714285</v>
      </c>
      <c r="P16" s="894">
        <v>45859</v>
      </c>
      <c r="Q16" s="115">
        <v>44631</v>
      </c>
      <c r="R16" s="1364">
        <f t="shared" si="0"/>
        <v>131.28571428571431</v>
      </c>
      <c r="S16" s="1365" t="s">
        <v>95</v>
      </c>
      <c r="T16" s="396">
        <v>1</v>
      </c>
      <c r="U16" s="92">
        <v>1</v>
      </c>
      <c r="V16" s="1366">
        <f t="shared" si="1"/>
        <v>0</v>
      </c>
      <c r="W16" s="1367" t="str">
        <f t="shared" si="2"/>
        <v>Incumple</v>
      </c>
      <c r="X16" s="114" t="s">
        <v>139</v>
      </c>
      <c r="Y16" s="114" t="s">
        <v>134</v>
      </c>
      <c r="Z16" s="1368">
        <f t="shared" si="4"/>
        <v>0.5</v>
      </c>
      <c r="AA16" s="392">
        <v>1</v>
      </c>
      <c r="AB16" s="392">
        <v>1</v>
      </c>
      <c r="AC16" s="393">
        <f t="shared" si="3"/>
        <v>0.83333333333333337</v>
      </c>
      <c r="AD16" s="114" t="s">
        <v>3385</v>
      </c>
      <c r="AE16" s="503"/>
    </row>
    <row r="17" spans="1:31" s="181" customFormat="1" ht="228.75" x14ac:dyDescent="0.2">
      <c r="A17" s="255" t="s">
        <v>54</v>
      </c>
      <c r="B17" s="255" t="s">
        <v>55</v>
      </c>
      <c r="C17" s="118" t="s">
        <v>127</v>
      </c>
      <c r="D17" s="118" t="s">
        <v>128</v>
      </c>
      <c r="E17" s="118" t="s">
        <v>129</v>
      </c>
      <c r="F17" s="118" t="s">
        <v>140</v>
      </c>
      <c r="G17" s="118" t="s">
        <v>141</v>
      </c>
      <c r="H17" s="118">
        <v>1</v>
      </c>
      <c r="I17" s="118" t="s">
        <v>92</v>
      </c>
      <c r="J17" s="118" t="s">
        <v>137</v>
      </c>
      <c r="K17" s="118" t="s">
        <v>63</v>
      </c>
      <c r="L17" s="118" t="s">
        <v>142</v>
      </c>
      <c r="M17" s="115">
        <v>43621</v>
      </c>
      <c r="N17" s="115">
        <v>43956</v>
      </c>
      <c r="O17" s="395">
        <f t="shared" si="6"/>
        <v>47.857142857142854</v>
      </c>
      <c r="P17" s="894">
        <v>45859</v>
      </c>
      <c r="Q17" s="115">
        <v>44631</v>
      </c>
      <c r="R17" s="1364">
        <f t="shared" si="0"/>
        <v>96.428571428571416</v>
      </c>
      <c r="S17" s="1365" t="s">
        <v>95</v>
      </c>
      <c r="T17" s="396">
        <v>1</v>
      </c>
      <c r="U17" s="92">
        <v>1</v>
      </c>
      <c r="V17" s="1366">
        <f t="shared" si="1"/>
        <v>0</v>
      </c>
      <c r="W17" s="1367" t="str">
        <f t="shared" si="2"/>
        <v>Incumple</v>
      </c>
      <c r="X17" s="114" t="s">
        <v>143</v>
      </c>
      <c r="Y17" s="114" t="s">
        <v>144</v>
      </c>
      <c r="Z17" s="1368">
        <f t="shared" si="4"/>
        <v>0.5</v>
      </c>
      <c r="AA17" s="392">
        <v>1</v>
      </c>
      <c r="AB17" s="392">
        <v>0.6</v>
      </c>
      <c r="AC17" s="393">
        <f t="shared" si="3"/>
        <v>0.70000000000000007</v>
      </c>
      <c r="AD17" s="114" t="s">
        <v>3386</v>
      </c>
      <c r="AE17" s="503"/>
    </row>
    <row r="18" spans="1:31" s="181" customFormat="1" ht="372" x14ac:dyDescent="0.2">
      <c r="A18" s="255" t="s">
        <v>54</v>
      </c>
      <c r="B18" s="255" t="s">
        <v>55</v>
      </c>
      <c r="C18" s="118" t="s">
        <v>127</v>
      </c>
      <c r="D18" s="118" t="s">
        <v>128</v>
      </c>
      <c r="E18" s="118" t="s">
        <v>129</v>
      </c>
      <c r="F18" s="118" t="s">
        <v>145</v>
      </c>
      <c r="G18" s="118" t="s">
        <v>146</v>
      </c>
      <c r="H18" s="118">
        <v>1</v>
      </c>
      <c r="I18" s="118" t="s">
        <v>92</v>
      </c>
      <c r="J18" s="118" t="s">
        <v>116</v>
      </c>
      <c r="K18" s="118" t="s">
        <v>63</v>
      </c>
      <c r="L18" s="118" t="s">
        <v>147</v>
      </c>
      <c r="M18" s="115">
        <v>43621</v>
      </c>
      <c r="N18" s="115">
        <v>43615</v>
      </c>
      <c r="O18" s="395">
        <f t="shared" si="6"/>
        <v>-0.8571428571428571</v>
      </c>
      <c r="P18" s="894">
        <v>46021</v>
      </c>
      <c r="Q18" s="115">
        <v>44631</v>
      </c>
      <c r="R18" s="1364">
        <f t="shared" si="0"/>
        <v>145.14285714285714</v>
      </c>
      <c r="S18" s="1365" t="s">
        <v>95</v>
      </c>
      <c r="T18" s="396" t="s">
        <v>133</v>
      </c>
      <c r="U18" s="92">
        <v>1</v>
      </c>
      <c r="V18" s="1366">
        <f t="shared" si="1"/>
        <v>0</v>
      </c>
      <c r="W18" s="1367" t="str">
        <f t="shared" si="2"/>
        <v>Incumple</v>
      </c>
      <c r="X18" s="114" t="s">
        <v>3387</v>
      </c>
      <c r="Y18" s="114" t="s">
        <v>144</v>
      </c>
      <c r="Z18" s="1368">
        <f t="shared" si="4"/>
        <v>0.5</v>
      </c>
      <c r="AA18" s="392">
        <v>1</v>
      </c>
      <c r="AB18" s="392">
        <v>1</v>
      </c>
      <c r="AC18" s="393">
        <f t="shared" si="3"/>
        <v>0.83333333333333337</v>
      </c>
      <c r="AD18" s="114" t="s">
        <v>3388</v>
      </c>
      <c r="AE18" s="504"/>
    </row>
    <row r="19" spans="1:31" s="181" customFormat="1" ht="270.75" x14ac:dyDescent="0.2">
      <c r="A19" s="255" t="s">
        <v>54</v>
      </c>
      <c r="B19" s="255" t="s">
        <v>55</v>
      </c>
      <c r="C19" s="118" t="s">
        <v>127</v>
      </c>
      <c r="D19" s="118" t="s">
        <v>128</v>
      </c>
      <c r="E19" s="118" t="s">
        <v>129</v>
      </c>
      <c r="F19" s="118" t="s">
        <v>148</v>
      </c>
      <c r="G19" s="118" t="s">
        <v>149</v>
      </c>
      <c r="H19" s="118">
        <v>1</v>
      </c>
      <c r="I19" s="118" t="s">
        <v>92</v>
      </c>
      <c r="J19" s="118" t="s">
        <v>93</v>
      </c>
      <c r="K19" s="118" t="s">
        <v>63</v>
      </c>
      <c r="L19" s="118" t="s">
        <v>150</v>
      </c>
      <c r="M19" s="115">
        <v>43621</v>
      </c>
      <c r="N19" s="115">
        <v>43956</v>
      </c>
      <c r="O19" s="395">
        <f t="shared" si="6"/>
        <v>47.857142857142854</v>
      </c>
      <c r="P19" s="894">
        <v>46021</v>
      </c>
      <c r="Q19" s="115">
        <v>44631</v>
      </c>
      <c r="R19" s="1364">
        <f t="shared" si="0"/>
        <v>96.428571428571416</v>
      </c>
      <c r="S19" s="1365" t="s">
        <v>95</v>
      </c>
      <c r="T19" s="396">
        <v>1</v>
      </c>
      <c r="U19" s="92">
        <v>1</v>
      </c>
      <c r="V19" s="1366">
        <f t="shared" si="1"/>
        <v>0</v>
      </c>
      <c r="W19" s="1367" t="str">
        <f t="shared" si="2"/>
        <v>Incumple</v>
      </c>
      <c r="X19" s="114" t="s">
        <v>3389</v>
      </c>
      <c r="Y19" s="114" t="s">
        <v>144</v>
      </c>
      <c r="Z19" s="1368">
        <f t="shared" si="4"/>
        <v>0.5</v>
      </c>
      <c r="AA19" s="392">
        <v>1</v>
      </c>
      <c r="AB19" s="392">
        <v>0.9</v>
      </c>
      <c r="AC19" s="393">
        <f t="shared" si="3"/>
        <v>0.79999999999999993</v>
      </c>
      <c r="AD19" s="114" t="s">
        <v>3390</v>
      </c>
      <c r="AE19" s="503"/>
    </row>
    <row r="20" spans="1:31" s="181" customFormat="1" ht="327.75" x14ac:dyDescent="0.2">
      <c r="A20" s="255" t="s">
        <v>54</v>
      </c>
      <c r="B20" s="255" t="s">
        <v>55</v>
      </c>
      <c r="C20" s="118" t="s">
        <v>151</v>
      </c>
      <c r="D20" s="118" t="s">
        <v>152</v>
      </c>
      <c r="E20" s="118" t="s">
        <v>153</v>
      </c>
      <c r="F20" s="118" t="s">
        <v>154</v>
      </c>
      <c r="G20" s="118" t="s">
        <v>155</v>
      </c>
      <c r="H20" s="118">
        <v>2</v>
      </c>
      <c r="I20" s="118" t="s">
        <v>156</v>
      </c>
      <c r="J20" s="118" t="s">
        <v>157</v>
      </c>
      <c r="K20" s="118" t="s">
        <v>63</v>
      </c>
      <c r="L20" s="118" t="s">
        <v>158</v>
      </c>
      <c r="M20" s="115">
        <v>43621</v>
      </c>
      <c r="N20" s="115">
        <v>43956</v>
      </c>
      <c r="O20" s="395">
        <f t="shared" si="6"/>
        <v>47.857142857142854</v>
      </c>
      <c r="P20" s="894">
        <v>46021</v>
      </c>
      <c r="Q20" s="115">
        <v>44631</v>
      </c>
      <c r="R20" s="1364">
        <f t="shared" si="0"/>
        <v>96.428571428571416</v>
      </c>
      <c r="S20" s="1365" t="s">
        <v>95</v>
      </c>
      <c r="T20" s="396">
        <v>2</v>
      </c>
      <c r="U20" s="92">
        <v>1</v>
      </c>
      <c r="V20" s="1366">
        <f t="shared" si="1"/>
        <v>0</v>
      </c>
      <c r="W20" s="1367" t="str">
        <f t="shared" si="2"/>
        <v>Incumple</v>
      </c>
      <c r="X20" s="394" t="s">
        <v>3391</v>
      </c>
      <c r="Y20" s="114" t="s">
        <v>144</v>
      </c>
      <c r="Z20" s="1368">
        <f t="shared" si="4"/>
        <v>0.5</v>
      </c>
      <c r="AA20" s="392">
        <v>1</v>
      </c>
      <c r="AB20" s="392">
        <v>0.7</v>
      </c>
      <c r="AC20" s="393">
        <f t="shared" si="3"/>
        <v>0.73333333333333339</v>
      </c>
      <c r="AD20" s="114" t="s">
        <v>3392</v>
      </c>
      <c r="AE20" s="503"/>
    </row>
    <row r="21" spans="1:31" s="181" customFormat="1" ht="300" customHeight="1" x14ac:dyDescent="0.2">
      <c r="A21" s="255" t="s">
        <v>54</v>
      </c>
      <c r="B21" s="255" t="s">
        <v>55</v>
      </c>
      <c r="C21" s="118" t="s">
        <v>151</v>
      </c>
      <c r="D21" s="118" t="s">
        <v>152</v>
      </c>
      <c r="E21" s="118" t="s">
        <v>153</v>
      </c>
      <c r="F21" s="118" t="s">
        <v>159</v>
      </c>
      <c r="G21" s="118" t="s">
        <v>160</v>
      </c>
      <c r="H21" s="118">
        <v>1</v>
      </c>
      <c r="I21" s="118" t="s">
        <v>156</v>
      </c>
      <c r="J21" s="118" t="s">
        <v>93</v>
      </c>
      <c r="K21" s="118" t="s">
        <v>63</v>
      </c>
      <c r="L21" s="118" t="s">
        <v>161</v>
      </c>
      <c r="M21" s="115">
        <v>43621</v>
      </c>
      <c r="N21" s="115">
        <v>43622</v>
      </c>
      <c r="O21" s="395">
        <f t="shared" si="6"/>
        <v>0.14285714285714285</v>
      </c>
      <c r="P21" s="894">
        <v>46021</v>
      </c>
      <c r="Q21" s="115">
        <v>44631</v>
      </c>
      <c r="R21" s="1364">
        <f t="shared" si="0"/>
        <v>144.14285714285714</v>
      </c>
      <c r="S21" s="1365" t="s">
        <v>95</v>
      </c>
      <c r="T21" s="396">
        <v>1</v>
      </c>
      <c r="U21" s="92">
        <v>1</v>
      </c>
      <c r="V21" s="1366">
        <f t="shared" si="1"/>
        <v>0</v>
      </c>
      <c r="W21" s="1367" t="str">
        <f t="shared" si="2"/>
        <v>Incumple</v>
      </c>
      <c r="X21" s="114" t="s">
        <v>162</v>
      </c>
      <c r="Y21" s="114" t="s">
        <v>163</v>
      </c>
      <c r="Z21" s="1368">
        <f t="shared" si="4"/>
        <v>0.5</v>
      </c>
      <c r="AA21" s="392">
        <v>1</v>
      </c>
      <c r="AB21" s="392">
        <v>1</v>
      </c>
      <c r="AC21" s="393">
        <f t="shared" si="3"/>
        <v>0.83333333333333337</v>
      </c>
      <c r="AD21" s="114" t="s">
        <v>3393</v>
      </c>
      <c r="AE21" s="503"/>
    </row>
    <row r="22" spans="1:31" s="181" customFormat="1" ht="171" x14ac:dyDescent="0.2">
      <c r="A22" s="255" t="s">
        <v>54</v>
      </c>
      <c r="B22" s="255" t="s">
        <v>55</v>
      </c>
      <c r="C22" s="118" t="s">
        <v>151</v>
      </c>
      <c r="D22" s="118" t="s">
        <v>152</v>
      </c>
      <c r="E22" s="118" t="s">
        <v>153</v>
      </c>
      <c r="F22" s="118" t="s">
        <v>164</v>
      </c>
      <c r="G22" s="118" t="s">
        <v>165</v>
      </c>
      <c r="H22" s="118">
        <v>1</v>
      </c>
      <c r="I22" s="118" t="s">
        <v>156</v>
      </c>
      <c r="J22" s="118" t="s">
        <v>93</v>
      </c>
      <c r="K22" s="118" t="s">
        <v>63</v>
      </c>
      <c r="L22" s="118" t="s">
        <v>166</v>
      </c>
      <c r="M22" s="115">
        <v>43621</v>
      </c>
      <c r="N22" s="115">
        <v>43956</v>
      </c>
      <c r="O22" s="395">
        <f t="shared" si="6"/>
        <v>47.857142857142854</v>
      </c>
      <c r="P22" s="894">
        <v>46021</v>
      </c>
      <c r="Q22" s="115">
        <v>44631</v>
      </c>
      <c r="R22" s="1364">
        <f t="shared" si="0"/>
        <v>96.428571428571416</v>
      </c>
      <c r="S22" s="1365" t="s">
        <v>95</v>
      </c>
      <c r="T22" s="396" t="s">
        <v>167</v>
      </c>
      <c r="U22" s="92">
        <v>1</v>
      </c>
      <c r="V22" s="1366">
        <f t="shared" si="1"/>
        <v>0</v>
      </c>
      <c r="W22" s="1367" t="str">
        <f t="shared" si="2"/>
        <v>Incumple</v>
      </c>
      <c r="X22" s="114" t="s">
        <v>162</v>
      </c>
      <c r="Y22" s="114" t="s">
        <v>144</v>
      </c>
      <c r="Z22" s="1368">
        <f t="shared" si="4"/>
        <v>0.5</v>
      </c>
      <c r="AA22" s="392">
        <v>0.9</v>
      </c>
      <c r="AB22" s="392">
        <v>0.7</v>
      </c>
      <c r="AC22" s="393">
        <f t="shared" si="3"/>
        <v>0.69999999999999984</v>
      </c>
      <c r="AD22" s="114" t="s">
        <v>168</v>
      </c>
      <c r="AE22" s="503"/>
    </row>
    <row r="23" spans="1:31" s="181" customFormat="1" ht="286.5" x14ac:dyDescent="0.2">
      <c r="A23" s="255" t="s">
        <v>54</v>
      </c>
      <c r="B23" s="255" t="s">
        <v>55</v>
      </c>
      <c r="C23" s="118" t="s">
        <v>169</v>
      </c>
      <c r="D23" s="118" t="s">
        <v>170</v>
      </c>
      <c r="E23" s="118" t="s">
        <v>171</v>
      </c>
      <c r="F23" s="118" t="s">
        <v>172</v>
      </c>
      <c r="G23" s="118" t="s">
        <v>173</v>
      </c>
      <c r="H23" s="118">
        <v>1</v>
      </c>
      <c r="I23" s="118" t="s">
        <v>174</v>
      </c>
      <c r="J23" s="118" t="s">
        <v>157</v>
      </c>
      <c r="K23" s="118" t="s">
        <v>63</v>
      </c>
      <c r="L23" s="118" t="s">
        <v>175</v>
      </c>
      <c r="M23" s="115">
        <v>43621</v>
      </c>
      <c r="N23" s="115">
        <v>43652</v>
      </c>
      <c r="O23" s="395">
        <f t="shared" si="6"/>
        <v>4.4285714285714288</v>
      </c>
      <c r="P23" s="894">
        <v>46021</v>
      </c>
      <c r="Q23" s="115">
        <v>44631</v>
      </c>
      <c r="R23" s="1364">
        <f t="shared" si="0"/>
        <v>139.85714285714286</v>
      </c>
      <c r="S23" s="1365" t="s">
        <v>95</v>
      </c>
      <c r="T23" s="396">
        <v>1</v>
      </c>
      <c r="U23" s="92">
        <v>1</v>
      </c>
      <c r="V23" s="1366">
        <f t="shared" si="1"/>
        <v>0</v>
      </c>
      <c r="W23" s="1367" t="str">
        <f t="shared" si="2"/>
        <v>Incumple</v>
      </c>
      <c r="X23" s="394" t="s">
        <v>176</v>
      </c>
      <c r="Y23" s="394" t="s">
        <v>144</v>
      </c>
      <c r="Z23" s="1368">
        <f t="shared" si="4"/>
        <v>0.5</v>
      </c>
      <c r="AA23" s="392">
        <v>1</v>
      </c>
      <c r="AB23" s="392">
        <v>1</v>
      </c>
      <c r="AC23" s="393">
        <f t="shared" si="3"/>
        <v>0.83333333333333337</v>
      </c>
      <c r="AD23" s="114" t="s">
        <v>3394</v>
      </c>
      <c r="AE23" s="503"/>
    </row>
    <row r="24" spans="1:31" s="181" customFormat="1" ht="128.25" x14ac:dyDescent="0.2">
      <c r="A24" s="255" t="s">
        <v>54</v>
      </c>
      <c r="B24" s="255" t="s">
        <v>55</v>
      </c>
      <c r="C24" s="118" t="s">
        <v>169</v>
      </c>
      <c r="D24" s="118" t="s">
        <v>170</v>
      </c>
      <c r="E24" s="118" t="s">
        <v>171</v>
      </c>
      <c r="F24" s="118" t="s">
        <v>177</v>
      </c>
      <c r="G24" s="118" t="s">
        <v>178</v>
      </c>
      <c r="H24" s="118">
        <v>1</v>
      </c>
      <c r="I24" s="118" t="s">
        <v>174</v>
      </c>
      <c r="J24" s="118" t="s">
        <v>93</v>
      </c>
      <c r="K24" s="118" t="s">
        <v>63</v>
      </c>
      <c r="L24" s="118" t="s">
        <v>179</v>
      </c>
      <c r="M24" s="115">
        <v>43621</v>
      </c>
      <c r="N24" s="115">
        <v>43987</v>
      </c>
      <c r="O24" s="395">
        <f t="shared" si="6"/>
        <v>52.285714285714285</v>
      </c>
      <c r="P24" s="894">
        <v>46021</v>
      </c>
      <c r="Q24" s="115">
        <v>44631</v>
      </c>
      <c r="R24" s="1364">
        <f t="shared" si="0"/>
        <v>92</v>
      </c>
      <c r="S24" s="1365" t="s">
        <v>95</v>
      </c>
      <c r="T24" s="1270">
        <v>1</v>
      </c>
      <c r="U24" s="480">
        <v>1</v>
      </c>
      <c r="V24" s="1366">
        <f t="shared" si="1"/>
        <v>0</v>
      </c>
      <c r="W24" s="1367" t="str">
        <f t="shared" si="2"/>
        <v>Incumple</v>
      </c>
      <c r="X24" s="114" t="s">
        <v>180</v>
      </c>
      <c r="Y24" s="114" t="s">
        <v>3395</v>
      </c>
      <c r="Z24" s="1309">
        <f t="shared" si="4"/>
        <v>0.5</v>
      </c>
      <c r="AA24" s="392">
        <v>1</v>
      </c>
      <c r="AB24" s="392">
        <v>0.8</v>
      </c>
      <c r="AC24" s="392">
        <f t="shared" si="3"/>
        <v>0.76666666666666661</v>
      </c>
      <c r="AD24" s="114" t="s">
        <v>3396</v>
      </c>
      <c r="AE24" s="503"/>
    </row>
    <row r="25" spans="1:31" s="181" customFormat="1" ht="409.5" customHeight="1" x14ac:dyDescent="0.2">
      <c r="A25" s="255" t="s">
        <v>54</v>
      </c>
      <c r="B25" s="255" t="s">
        <v>55</v>
      </c>
      <c r="C25" s="118" t="s">
        <v>181</v>
      </c>
      <c r="D25" s="118" t="s">
        <v>182</v>
      </c>
      <c r="E25" s="118" t="s">
        <v>183</v>
      </c>
      <c r="F25" s="118" t="s">
        <v>184</v>
      </c>
      <c r="G25" s="118" t="s">
        <v>185</v>
      </c>
      <c r="H25" s="118">
        <v>1</v>
      </c>
      <c r="I25" s="118" t="s">
        <v>186</v>
      </c>
      <c r="J25" s="118" t="s">
        <v>93</v>
      </c>
      <c r="K25" s="118" t="s">
        <v>63</v>
      </c>
      <c r="L25" s="118" t="s">
        <v>187</v>
      </c>
      <c r="M25" s="115">
        <v>43621</v>
      </c>
      <c r="N25" s="115">
        <v>43652</v>
      </c>
      <c r="O25" s="395">
        <f t="shared" si="6"/>
        <v>4.4285714285714288</v>
      </c>
      <c r="P25" s="894">
        <v>46021</v>
      </c>
      <c r="Q25" s="115">
        <v>44631</v>
      </c>
      <c r="R25" s="1364">
        <f t="shared" si="0"/>
        <v>139.85714285714286</v>
      </c>
      <c r="S25" s="1365" t="s">
        <v>95</v>
      </c>
      <c r="T25" s="1270">
        <v>0.85</v>
      </c>
      <c r="U25" s="480">
        <v>0.85</v>
      </c>
      <c r="V25" s="1366">
        <f t="shared" si="1"/>
        <v>0</v>
      </c>
      <c r="W25" s="1367" t="str">
        <f t="shared" si="2"/>
        <v>Incumple</v>
      </c>
      <c r="X25" s="114" t="s">
        <v>188</v>
      </c>
      <c r="Y25" s="114" t="s">
        <v>3397</v>
      </c>
      <c r="Z25" s="1309">
        <f t="shared" si="4"/>
        <v>0.42499999999999999</v>
      </c>
      <c r="AA25" s="1309" t="s">
        <v>189</v>
      </c>
      <c r="AB25" s="1309" t="s">
        <v>189</v>
      </c>
      <c r="AC25" s="392">
        <f t="shared" si="3"/>
        <v>0.42499999999999999</v>
      </c>
      <c r="AD25" s="114" t="s">
        <v>190</v>
      </c>
      <c r="AE25" s="503"/>
    </row>
    <row r="26" spans="1:31" s="181" customFormat="1" ht="313.5" x14ac:dyDescent="0.2">
      <c r="A26" s="255" t="s">
        <v>54</v>
      </c>
      <c r="B26" s="255" t="s">
        <v>55</v>
      </c>
      <c r="C26" s="118" t="s">
        <v>181</v>
      </c>
      <c r="D26" s="118" t="s">
        <v>182</v>
      </c>
      <c r="E26" s="118" t="s">
        <v>183</v>
      </c>
      <c r="F26" s="118" t="s">
        <v>191</v>
      </c>
      <c r="G26" s="118" t="s">
        <v>192</v>
      </c>
      <c r="H26" s="118">
        <v>1</v>
      </c>
      <c r="I26" s="118" t="s">
        <v>186</v>
      </c>
      <c r="J26" s="118" t="s">
        <v>93</v>
      </c>
      <c r="K26" s="118" t="s">
        <v>63</v>
      </c>
      <c r="L26" s="118"/>
      <c r="M26" s="115">
        <v>43621</v>
      </c>
      <c r="N26" s="115">
        <v>43624</v>
      </c>
      <c r="O26" s="395">
        <f t="shared" si="6"/>
        <v>0.42857142857142855</v>
      </c>
      <c r="P26" s="894">
        <v>46021</v>
      </c>
      <c r="Q26" s="115">
        <f>P25</f>
        <v>46021</v>
      </c>
      <c r="R26" s="1364">
        <f t="shared" si="0"/>
        <v>342.42857142857139</v>
      </c>
      <c r="S26" s="1365" t="s">
        <v>95</v>
      </c>
      <c r="T26" s="1270" t="s">
        <v>193</v>
      </c>
      <c r="U26" s="480">
        <v>0.7</v>
      </c>
      <c r="V26" s="1366">
        <f t="shared" si="1"/>
        <v>0</v>
      </c>
      <c r="W26" s="1367" t="str">
        <f t="shared" si="2"/>
        <v>Incumple</v>
      </c>
      <c r="X26" s="114" t="s">
        <v>194</v>
      </c>
      <c r="Y26" s="114" t="s">
        <v>3398</v>
      </c>
      <c r="Z26" s="1309">
        <f t="shared" si="4"/>
        <v>0.35</v>
      </c>
      <c r="AA26" s="1309" t="s">
        <v>189</v>
      </c>
      <c r="AB26" s="1309" t="s">
        <v>189</v>
      </c>
      <c r="AC26" s="392">
        <f t="shared" ref="AC26:AC29" si="7">AVERAGE(Z26:AB26)</f>
        <v>0.35</v>
      </c>
      <c r="AD26" s="114" t="s">
        <v>195</v>
      </c>
      <c r="AE26" s="503"/>
    </row>
    <row r="27" spans="1:31" s="181" customFormat="1" ht="115.5" x14ac:dyDescent="0.2">
      <c r="A27" s="255" t="s">
        <v>54</v>
      </c>
      <c r="B27" s="255" t="s">
        <v>55</v>
      </c>
      <c r="C27" s="118" t="s">
        <v>181</v>
      </c>
      <c r="D27" s="118" t="s">
        <v>182</v>
      </c>
      <c r="E27" s="118" t="s">
        <v>183</v>
      </c>
      <c r="F27" s="118" t="s">
        <v>196</v>
      </c>
      <c r="G27" s="118" t="s">
        <v>197</v>
      </c>
      <c r="H27" s="118">
        <v>1</v>
      </c>
      <c r="I27" s="118" t="s">
        <v>186</v>
      </c>
      <c r="J27" s="118" t="s">
        <v>93</v>
      </c>
      <c r="K27" s="118" t="s">
        <v>63</v>
      </c>
      <c r="L27" s="118" t="s">
        <v>198</v>
      </c>
      <c r="M27" s="115">
        <v>43621</v>
      </c>
      <c r="N27" s="115">
        <v>43622</v>
      </c>
      <c r="O27" s="395">
        <f t="shared" si="6"/>
        <v>0.14285714285714285</v>
      </c>
      <c r="P27" s="894">
        <v>46021</v>
      </c>
      <c r="Q27" s="115">
        <v>44631</v>
      </c>
      <c r="R27" s="1364">
        <f t="shared" si="0"/>
        <v>144.14285714285714</v>
      </c>
      <c r="S27" s="1365" t="s">
        <v>95</v>
      </c>
      <c r="T27" s="396">
        <v>1</v>
      </c>
      <c r="U27" s="92">
        <v>1</v>
      </c>
      <c r="V27" s="1366">
        <f t="shared" si="1"/>
        <v>0</v>
      </c>
      <c r="W27" s="1367" t="str">
        <f t="shared" si="2"/>
        <v>Incumple</v>
      </c>
      <c r="X27" s="114" t="s">
        <v>199</v>
      </c>
      <c r="Y27" s="114" t="s">
        <v>200</v>
      </c>
      <c r="Z27" s="1368">
        <f t="shared" si="4"/>
        <v>0.5</v>
      </c>
      <c r="AA27" s="392">
        <v>1</v>
      </c>
      <c r="AB27" s="392">
        <v>1</v>
      </c>
      <c r="AC27" s="393">
        <f t="shared" si="7"/>
        <v>0.83333333333333337</v>
      </c>
      <c r="AD27" s="114" t="s">
        <v>201</v>
      </c>
      <c r="AE27" s="503"/>
    </row>
    <row r="28" spans="1:31" s="181" customFormat="1" ht="273" x14ac:dyDescent="0.2">
      <c r="A28" s="255" t="s">
        <v>54</v>
      </c>
      <c r="B28" s="255" t="s">
        <v>55</v>
      </c>
      <c r="C28" s="118" t="s">
        <v>202</v>
      </c>
      <c r="D28" s="118" t="s">
        <v>203</v>
      </c>
      <c r="E28" s="118" t="s">
        <v>204</v>
      </c>
      <c r="F28" s="118" t="s">
        <v>205</v>
      </c>
      <c r="G28" s="118" t="s">
        <v>206</v>
      </c>
      <c r="H28" s="118">
        <v>1</v>
      </c>
      <c r="I28" s="118" t="s">
        <v>207</v>
      </c>
      <c r="J28" s="118" t="s">
        <v>93</v>
      </c>
      <c r="K28" s="118" t="s">
        <v>63</v>
      </c>
      <c r="L28" s="118" t="s">
        <v>208</v>
      </c>
      <c r="M28" s="115">
        <v>43621</v>
      </c>
      <c r="N28" s="115">
        <v>43652</v>
      </c>
      <c r="O28" s="395">
        <f t="shared" si="6"/>
        <v>4.4285714285714288</v>
      </c>
      <c r="P28" s="894">
        <v>46021</v>
      </c>
      <c r="Q28" s="115">
        <f>P28</f>
        <v>46021</v>
      </c>
      <c r="R28" s="1364">
        <f t="shared" si="0"/>
        <v>338.42857142857139</v>
      </c>
      <c r="S28" s="1365" t="s">
        <v>95</v>
      </c>
      <c r="T28" s="396">
        <v>0.9</v>
      </c>
      <c r="U28" s="92">
        <v>0.9</v>
      </c>
      <c r="V28" s="1366">
        <f t="shared" si="1"/>
        <v>0</v>
      </c>
      <c r="W28" s="1367" t="str">
        <f t="shared" si="2"/>
        <v>Incumple</v>
      </c>
      <c r="X28" s="114" t="s">
        <v>3399</v>
      </c>
      <c r="Y28" s="114" t="s">
        <v>3400</v>
      </c>
      <c r="Z28" s="1368">
        <f>(U28+V28)/2</f>
        <v>0.45</v>
      </c>
      <c r="AA28" s="392">
        <v>1</v>
      </c>
      <c r="AB28" s="392">
        <v>1</v>
      </c>
      <c r="AC28" s="393">
        <f t="shared" si="7"/>
        <v>0.81666666666666676</v>
      </c>
      <c r="AD28" s="114" t="s">
        <v>3401</v>
      </c>
      <c r="AE28" s="503"/>
    </row>
    <row r="29" spans="1:31" s="181" customFormat="1" ht="172.5" customHeight="1" x14ac:dyDescent="0.2">
      <c r="A29" s="255" t="s">
        <v>54</v>
      </c>
      <c r="B29" s="255" t="s">
        <v>55</v>
      </c>
      <c r="C29" s="118" t="s">
        <v>209</v>
      </c>
      <c r="D29" s="118" t="s">
        <v>210</v>
      </c>
      <c r="E29" s="118" t="s">
        <v>211</v>
      </c>
      <c r="F29" s="118" t="s">
        <v>212</v>
      </c>
      <c r="G29" s="118" t="s">
        <v>213</v>
      </c>
      <c r="H29" s="118">
        <v>1</v>
      </c>
      <c r="I29" s="118" t="s">
        <v>214</v>
      </c>
      <c r="J29" s="118" t="s">
        <v>116</v>
      </c>
      <c r="K29" s="118" t="s">
        <v>63</v>
      </c>
      <c r="L29" s="118" t="s">
        <v>215</v>
      </c>
      <c r="M29" s="115">
        <v>43621</v>
      </c>
      <c r="N29" s="115">
        <v>43622</v>
      </c>
      <c r="O29" s="395">
        <f t="shared" si="6"/>
        <v>0.14285714285714285</v>
      </c>
      <c r="P29" s="894">
        <v>46021</v>
      </c>
      <c r="Q29" s="115">
        <v>43622</v>
      </c>
      <c r="R29" s="1364">
        <f t="shared" si="0"/>
        <v>0</v>
      </c>
      <c r="S29" s="1365" t="s">
        <v>95</v>
      </c>
      <c r="T29" s="394">
        <v>1</v>
      </c>
      <c r="U29" s="92">
        <v>1</v>
      </c>
      <c r="V29" s="1366" t="str">
        <f t="shared" si="1"/>
        <v>100%</v>
      </c>
      <c r="W29" s="1367" t="str">
        <f t="shared" si="2"/>
        <v>Cumple</v>
      </c>
      <c r="X29" s="114" t="s">
        <v>216</v>
      </c>
      <c r="Y29" s="114" t="s">
        <v>3402</v>
      </c>
      <c r="Z29" s="1368">
        <f>(U29+V29)/2</f>
        <v>1</v>
      </c>
      <c r="AA29" s="392">
        <v>1</v>
      </c>
      <c r="AB29" s="392">
        <v>0.7</v>
      </c>
      <c r="AC29" s="393">
        <f t="shared" si="7"/>
        <v>0.9</v>
      </c>
      <c r="AD29" s="114" t="s">
        <v>3403</v>
      </c>
      <c r="AE29" s="503"/>
    </row>
    <row r="30" spans="1:31" s="181" customFormat="1" ht="99.75" x14ac:dyDescent="0.2">
      <c r="A30" s="255" t="s">
        <v>54</v>
      </c>
      <c r="B30" s="255" t="s">
        <v>55</v>
      </c>
      <c r="C30" s="118" t="s">
        <v>209</v>
      </c>
      <c r="D30" s="118" t="s">
        <v>210</v>
      </c>
      <c r="E30" s="118" t="s">
        <v>211</v>
      </c>
      <c r="F30" s="118" t="s">
        <v>217</v>
      </c>
      <c r="G30" s="118" t="s">
        <v>218</v>
      </c>
      <c r="H30" s="118">
        <v>1</v>
      </c>
      <c r="I30" s="118" t="s">
        <v>219</v>
      </c>
      <c r="J30" s="118" t="s">
        <v>116</v>
      </c>
      <c r="K30" s="118" t="s">
        <v>63</v>
      </c>
      <c r="L30" s="118" t="s">
        <v>220</v>
      </c>
      <c r="M30" s="236">
        <v>43621</v>
      </c>
      <c r="N30" s="115">
        <v>43652</v>
      </c>
      <c r="O30" s="395">
        <f>(N30-M30)/7</f>
        <v>4.4285714285714288</v>
      </c>
      <c r="P30" s="894">
        <v>46021</v>
      </c>
      <c r="Q30" s="115">
        <v>45146</v>
      </c>
      <c r="R30" s="1364">
        <f t="shared" si="0"/>
        <v>213.42857142857144</v>
      </c>
      <c r="S30" s="1365" t="s">
        <v>95</v>
      </c>
      <c r="T30" s="114">
        <v>1</v>
      </c>
      <c r="U30" s="92">
        <v>1</v>
      </c>
      <c r="V30" s="1366">
        <f t="shared" si="1"/>
        <v>0</v>
      </c>
      <c r="W30" s="1367" t="str">
        <f t="shared" si="2"/>
        <v>Incumple</v>
      </c>
      <c r="X30" s="394" t="s">
        <v>221</v>
      </c>
      <c r="Y30" s="114" t="s">
        <v>163</v>
      </c>
      <c r="Z30" s="1368">
        <f t="shared" si="4"/>
        <v>0.5</v>
      </c>
      <c r="AA30" s="392">
        <v>1</v>
      </c>
      <c r="AB30" s="392">
        <v>0.7</v>
      </c>
      <c r="AC30" s="393">
        <f>AVERAGE(Z30:AB30)</f>
        <v>0.73333333333333339</v>
      </c>
      <c r="AD30" s="114" t="s">
        <v>222</v>
      </c>
      <c r="AE30" s="503"/>
    </row>
    <row r="31" spans="1:31" ht="30" x14ac:dyDescent="0.2">
      <c r="H31" s="122">
        <v>11</v>
      </c>
      <c r="R31" s="1514" t="s">
        <v>81</v>
      </c>
      <c r="S31" s="1514"/>
      <c r="T31" s="122" t="s">
        <v>223</v>
      </c>
      <c r="U31" s="99">
        <f>AVERAGE(U7:U30)</f>
        <v>0.9770833333333333</v>
      </c>
      <c r="V31" s="123" t="s">
        <v>46</v>
      </c>
      <c r="W31" s="124">
        <f>(COUNTIF(W7:W30,"Cumple")*100%)/COUNTA(W7:W30)</f>
        <v>8.3333333333333329E-2</v>
      </c>
      <c r="Z31" s="220">
        <f>AVERAGE(Z7:Z30)</f>
        <v>0.53020833333333328</v>
      </c>
      <c r="AA31" s="1512" t="s">
        <v>81</v>
      </c>
      <c r="AB31" s="1513"/>
      <c r="AC31" s="142">
        <f>AVERAGE(AC7:AC30)</f>
        <v>0.75937499999999991</v>
      </c>
    </row>
  </sheetData>
  <autoFilter ref="A6:AD6" xr:uid="{11FEB7F6-6DCB-494B-B3C6-1B77A4288063}"/>
  <mergeCells count="29">
    <mergeCell ref="Z1:AD4"/>
    <mergeCell ref="W3:X3"/>
    <mergeCell ref="A1:B1"/>
    <mergeCell ref="C1:N1"/>
    <mergeCell ref="A2:B2"/>
    <mergeCell ref="C2:F2"/>
    <mergeCell ref="G2:H2"/>
    <mergeCell ref="I2:N2"/>
    <mergeCell ref="Q3:V3"/>
    <mergeCell ref="O1:P2"/>
    <mergeCell ref="Q1:Y2"/>
    <mergeCell ref="A3:B3"/>
    <mergeCell ref="C3:F3"/>
    <mergeCell ref="G3:H3"/>
    <mergeCell ref="I3:N3"/>
    <mergeCell ref="O3:P3"/>
    <mergeCell ref="T4:U4"/>
    <mergeCell ref="V4:Y4"/>
    <mergeCell ref="A4:B4"/>
    <mergeCell ref="C4:F4"/>
    <mergeCell ref="G4:H4"/>
    <mergeCell ref="I4:N4"/>
    <mergeCell ref="O4:P4"/>
    <mergeCell ref="Q4:S4"/>
    <mergeCell ref="AA31:AB31"/>
    <mergeCell ref="R31:S31"/>
    <mergeCell ref="A5:N5"/>
    <mergeCell ref="O5:Y5"/>
    <mergeCell ref="Z5:AD5"/>
  </mergeCells>
  <conditionalFormatting sqref="U6 U4">
    <cfRule type="colorScale" priority="8">
      <colorScale>
        <cfvo type="min"/>
        <cfvo type="percentile" val="50"/>
        <cfvo type="max"/>
        <color rgb="FFF8696B"/>
        <color rgb="FFFFEB84"/>
        <color rgb="FF63BE7B"/>
      </colorScale>
    </cfRule>
  </conditionalFormatting>
  <conditionalFormatting sqref="U7:U31">
    <cfRule type="cellIs" dxfId="439" priority="1" stopIfTrue="1" operator="between">
      <formula>0.8</formula>
      <formula>1</formula>
    </cfRule>
    <cfRule type="cellIs" dxfId="438" priority="2" stopIfTrue="1" operator="between">
      <formula>0.5</formula>
      <formula>0.79</formula>
    </cfRule>
    <cfRule type="cellIs" dxfId="437" priority="3" stopIfTrue="1" operator="between">
      <formula>0.3</formula>
      <formula>0.49</formula>
    </cfRule>
    <cfRule type="cellIs" dxfId="436" priority="4" stopIfTrue="1" operator="between">
      <formula>0</formula>
      <formula>0.29</formula>
    </cfRule>
  </conditionalFormatting>
  <conditionalFormatting sqref="AC31">
    <cfRule type="cellIs" dxfId="435" priority="5" operator="between">
      <formula>0.3</formula>
      <formula>0</formula>
    </cfRule>
    <cfRule type="cellIs" dxfId="434" priority="6" operator="between">
      <formula>0.6999</formula>
      <formula>0.3111</formula>
    </cfRule>
    <cfRule type="cellIs" dxfId="433" priority="7" operator="between">
      <formula>1</formula>
      <formula>0.7</formula>
    </cfRule>
  </conditionalFormatting>
  <dataValidations count="3">
    <dataValidation allowBlank="1" showInputMessage="1" showErrorMessage="1" errorTitle="Estado" error="No es un estado de los Planes de Mejoramiento" sqref="Q4:S4" xr:uid="{7B3CD9B3-E08D-4C13-B82A-5694A2CBCA76}"/>
    <dataValidation type="list" allowBlank="1" showInputMessage="1" showErrorMessage="1" sqref="A7:A30" xr:uid="{35700B15-56A3-4D12-9285-BB081C95DE69}">
      <formula1>$AP$4:$AP$10</formula1>
    </dataValidation>
    <dataValidation type="list" allowBlank="1" showInputMessage="1" showErrorMessage="1" sqref="B7:B30" xr:uid="{4B1A919A-B658-48D7-9A11-3F8CA35AA1F8}">
      <formula1>$AV$5:$AV$8</formula1>
    </dataValidation>
  </dataValidation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29"/>
  <dimension ref="A6:K18"/>
  <sheetViews>
    <sheetView workbookViewId="0">
      <selection activeCell="B17" sqref="B17"/>
    </sheetView>
  </sheetViews>
  <sheetFormatPr baseColWidth="10" defaultColWidth="11.42578125" defaultRowHeight="12.75" x14ac:dyDescent="0.2"/>
  <cols>
    <col min="2" max="2" width="32.85546875" customWidth="1"/>
    <col min="3" max="3" width="21.140625" customWidth="1"/>
    <col min="4" max="4" width="27.5703125" customWidth="1"/>
    <col min="5" max="5" width="22.85546875" customWidth="1"/>
    <col min="8" max="8" width="29.5703125" customWidth="1"/>
    <col min="9" max="9" width="38.140625" customWidth="1"/>
    <col min="10" max="10" width="22.42578125" customWidth="1"/>
    <col min="11" max="11" width="35" customWidth="1"/>
  </cols>
  <sheetData>
    <row r="6" spans="1:11" x14ac:dyDescent="0.2">
      <c r="A6" s="32" t="s">
        <v>3096</v>
      </c>
      <c r="B6" s="32" t="s">
        <v>3002</v>
      </c>
      <c r="C6" s="32" t="s">
        <v>3098</v>
      </c>
      <c r="D6" s="32" t="s">
        <v>3311</v>
      </c>
      <c r="E6" s="32" t="s">
        <v>3312</v>
      </c>
      <c r="G6" s="2218" t="s">
        <v>3297</v>
      </c>
      <c r="H6" s="2218"/>
      <c r="I6" s="2218"/>
      <c r="J6" s="2218"/>
      <c r="K6" s="2218"/>
    </row>
    <row r="7" spans="1:11" ht="23.25" customHeight="1" x14ac:dyDescent="0.2">
      <c r="A7" s="30">
        <v>1</v>
      </c>
      <c r="B7" s="36" t="s">
        <v>3143</v>
      </c>
      <c r="C7" s="30" t="s">
        <v>3313</v>
      </c>
      <c r="D7" s="37" t="s">
        <v>3314</v>
      </c>
      <c r="E7" s="42">
        <v>0.33333333333333331</v>
      </c>
      <c r="G7" s="52" t="s">
        <v>3096</v>
      </c>
      <c r="H7" s="52" t="s">
        <v>3298</v>
      </c>
      <c r="I7" s="52" t="s">
        <v>2355</v>
      </c>
      <c r="J7" s="52" t="s">
        <v>3299</v>
      </c>
      <c r="K7" s="52" t="s">
        <v>3315</v>
      </c>
    </row>
    <row r="8" spans="1:11" ht="55.5" customHeight="1" x14ac:dyDescent="0.2">
      <c r="A8" s="30">
        <v>2</v>
      </c>
      <c r="B8" s="34" t="s">
        <v>3316</v>
      </c>
      <c r="C8" s="30" t="s">
        <v>3317</v>
      </c>
      <c r="D8" s="31">
        <v>43794</v>
      </c>
      <c r="E8" s="43">
        <v>0.33333333333333331</v>
      </c>
      <c r="G8" s="44">
        <v>1</v>
      </c>
      <c r="H8" s="3" t="s">
        <v>3318</v>
      </c>
      <c r="I8" s="3" t="s">
        <v>3300</v>
      </c>
      <c r="J8" s="3" t="s">
        <v>3319</v>
      </c>
      <c r="K8" s="49" t="s">
        <v>3320</v>
      </c>
    </row>
    <row r="9" spans="1:11" ht="56.25" customHeight="1" x14ac:dyDescent="0.2">
      <c r="A9" s="30">
        <v>3</v>
      </c>
      <c r="B9" s="34" t="s">
        <v>3321</v>
      </c>
      <c r="C9" s="30" t="s">
        <v>3322</v>
      </c>
      <c r="D9" s="31">
        <v>43782</v>
      </c>
      <c r="E9" s="41">
        <v>0.33333333333333331</v>
      </c>
      <c r="G9" s="44">
        <v>2</v>
      </c>
      <c r="H9" s="3" t="s">
        <v>3323</v>
      </c>
      <c r="I9" s="3" t="s">
        <v>3016</v>
      </c>
      <c r="J9" s="3" t="s">
        <v>3324</v>
      </c>
      <c r="K9" s="33" t="s">
        <v>3325</v>
      </c>
    </row>
    <row r="10" spans="1:11" ht="26.25" customHeight="1" x14ac:dyDescent="0.2">
      <c r="A10" s="30"/>
      <c r="B10" s="34" t="s">
        <v>3326</v>
      </c>
      <c r="C10" s="30" t="s">
        <v>3317</v>
      </c>
      <c r="D10" s="31">
        <v>43782</v>
      </c>
      <c r="E10" s="41">
        <v>0.58333333333333337</v>
      </c>
      <c r="G10" s="44">
        <v>3</v>
      </c>
      <c r="H10" s="44" t="s">
        <v>3303</v>
      </c>
      <c r="I10" s="3" t="s">
        <v>3304</v>
      </c>
      <c r="J10" s="44" t="s">
        <v>3322</v>
      </c>
      <c r="K10" s="33" t="s">
        <v>3327</v>
      </c>
    </row>
    <row r="11" spans="1:11" ht="39.75" customHeight="1" x14ac:dyDescent="0.2">
      <c r="A11" s="30">
        <v>4</v>
      </c>
      <c r="B11" s="34" t="s">
        <v>3328</v>
      </c>
      <c r="C11" s="30" t="s">
        <v>3329</v>
      </c>
      <c r="D11" s="38">
        <v>43782</v>
      </c>
      <c r="E11" s="41">
        <v>0.33333333333333331</v>
      </c>
      <c r="G11" s="45">
        <v>4</v>
      </c>
      <c r="H11" s="46" t="s">
        <v>3292</v>
      </c>
      <c r="I11" s="47" t="s">
        <v>3330</v>
      </c>
      <c r="J11" s="3" t="s">
        <v>3331</v>
      </c>
      <c r="K11" s="33" t="s">
        <v>3332</v>
      </c>
    </row>
    <row r="12" spans="1:11" ht="37.5" customHeight="1" x14ac:dyDescent="0.2">
      <c r="A12" s="30"/>
      <c r="B12" s="34" t="s">
        <v>3333</v>
      </c>
      <c r="C12" s="29" t="s">
        <v>3334</v>
      </c>
      <c r="D12" s="38">
        <v>43782</v>
      </c>
      <c r="E12" s="41">
        <v>0.33333333333333331</v>
      </c>
      <c r="G12" s="44" t="s">
        <v>3335</v>
      </c>
      <c r="H12" s="44" t="s">
        <v>3336</v>
      </c>
      <c r="I12" s="3" t="s">
        <v>3337</v>
      </c>
      <c r="J12" s="3" t="s">
        <v>3322</v>
      </c>
      <c r="K12" s="33" t="s">
        <v>3338</v>
      </c>
    </row>
    <row r="13" spans="1:11" ht="17.25" customHeight="1" x14ac:dyDescent="0.2">
      <c r="A13" s="30">
        <v>6</v>
      </c>
      <c r="B13" s="34" t="s">
        <v>3339</v>
      </c>
      <c r="C13" s="30" t="s">
        <v>3340</v>
      </c>
      <c r="D13" s="31">
        <v>43782</v>
      </c>
      <c r="E13" s="41">
        <v>0.58333333333333337</v>
      </c>
      <c r="G13" s="44">
        <v>6</v>
      </c>
      <c r="H13" s="44" t="s">
        <v>63</v>
      </c>
      <c r="I13" s="3" t="s">
        <v>63</v>
      </c>
      <c r="J13" s="3" t="s">
        <v>3322</v>
      </c>
      <c r="K13" s="50" t="s">
        <v>3341</v>
      </c>
    </row>
    <row r="14" spans="1:11" ht="20.25" customHeight="1" x14ac:dyDescent="0.2">
      <c r="A14" s="30">
        <v>7</v>
      </c>
      <c r="B14" s="34" t="s">
        <v>3342</v>
      </c>
      <c r="C14" s="30" t="s">
        <v>3343</v>
      </c>
      <c r="D14" s="31">
        <v>43782</v>
      </c>
      <c r="E14" s="41">
        <v>0.66666666666666663</v>
      </c>
      <c r="G14" s="3">
        <v>7</v>
      </c>
      <c r="H14" s="3" t="s">
        <v>3344</v>
      </c>
      <c r="I14" s="49" t="s">
        <v>3138</v>
      </c>
      <c r="J14" s="3" t="s">
        <v>3345</v>
      </c>
      <c r="K14" s="50" t="s">
        <v>3346</v>
      </c>
    </row>
    <row r="15" spans="1:11" ht="18.75" customHeight="1" x14ac:dyDescent="0.2">
      <c r="A15" s="30">
        <v>10</v>
      </c>
      <c r="B15" s="34" t="s">
        <v>3347</v>
      </c>
      <c r="C15" s="30" t="s">
        <v>3348</v>
      </c>
      <c r="D15" s="31">
        <v>43783</v>
      </c>
      <c r="E15" s="41">
        <v>0.60416666666666663</v>
      </c>
      <c r="G15" s="3"/>
      <c r="H15" s="3" t="s">
        <v>3349</v>
      </c>
      <c r="I15" s="3" t="s">
        <v>3350</v>
      </c>
      <c r="J15" s="3"/>
      <c r="K15" s="50" t="s">
        <v>3346</v>
      </c>
    </row>
    <row r="16" spans="1:11" ht="27" customHeight="1" x14ac:dyDescent="0.2">
      <c r="A16" s="30">
        <v>11</v>
      </c>
      <c r="B16" s="34" t="s">
        <v>3351</v>
      </c>
      <c r="C16" s="30" t="s">
        <v>3352</v>
      </c>
      <c r="D16" s="40">
        <v>43787</v>
      </c>
      <c r="E16" s="41">
        <v>0.58333333333333337</v>
      </c>
      <c r="G16" s="48"/>
      <c r="H16" s="3" t="s">
        <v>3353</v>
      </c>
      <c r="I16" s="49" t="s">
        <v>3354</v>
      </c>
      <c r="J16" s="49" t="s">
        <v>3355</v>
      </c>
      <c r="K16" s="51" t="s">
        <v>3356</v>
      </c>
    </row>
    <row r="17" spans="1:5" ht="20.25" customHeight="1" x14ac:dyDescent="0.2">
      <c r="A17" s="55">
        <v>12</v>
      </c>
      <c r="B17" s="56" t="s">
        <v>3288</v>
      </c>
      <c r="C17" s="55" t="s">
        <v>3357</v>
      </c>
      <c r="D17" s="57">
        <v>43789</v>
      </c>
      <c r="E17" s="58">
        <v>0.58333333333333337</v>
      </c>
    </row>
    <row r="18" spans="1:5" ht="18" customHeight="1" x14ac:dyDescent="0.2">
      <c r="A18" s="30">
        <v>13</v>
      </c>
      <c r="B18" s="34" t="s">
        <v>3309</v>
      </c>
      <c r="C18" s="35" t="s">
        <v>3358</v>
      </c>
      <c r="D18" s="39">
        <v>43791</v>
      </c>
      <c r="E18" s="41">
        <v>0.33333333333333331</v>
      </c>
    </row>
  </sheetData>
  <mergeCells count="1">
    <mergeCell ref="G6:K6"/>
  </mergeCells>
  <pageMargins left="0.7" right="0.7" top="0.75" bottom="0.75" header="0.3" footer="0.3"/>
  <pageSetup paperSize="12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D4CB8-B9B7-4B43-90B0-4527A4857D6C}">
  <sheetPr filterMode="1">
    <tabColor theme="6"/>
  </sheetPr>
  <dimension ref="A1:AF37"/>
  <sheetViews>
    <sheetView topLeftCell="V1" zoomScale="80" zoomScaleNormal="80" workbookViewId="0">
      <selection activeCell="Z1" sqref="Z1:AD4"/>
    </sheetView>
  </sheetViews>
  <sheetFormatPr baseColWidth="10" defaultColWidth="18.85546875" defaultRowHeight="14.25" x14ac:dyDescent="0.2"/>
  <cols>
    <col min="1" max="2" width="18.85546875" style="65"/>
    <col min="3" max="3" width="44.42578125" style="65" customWidth="1"/>
    <col min="4" max="4" width="41.5703125" style="65" customWidth="1"/>
    <col min="5" max="5" width="31.5703125" style="65" customWidth="1"/>
    <col min="6" max="6" width="33" style="65" customWidth="1"/>
    <col min="7" max="7" width="22.140625" style="65" customWidth="1"/>
    <col min="8" max="8" width="16.28515625" style="65" customWidth="1"/>
    <col min="9" max="9" width="24.42578125" style="65" customWidth="1"/>
    <col min="10" max="10" width="21.5703125" style="65" customWidth="1"/>
    <col min="11" max="11" width="18.85546875" style="65" customWidth="1"/>
    <col min="12" max="12" width="24.7109375" style="65" customWidth="1"/>
    <col min="13" max="13" width="14.140625" style="65" customWidth="1"/>
    <col min="14" max="14" width="14.85546875" style="65" customWidth="1"/>
    <col min="15" max="15" width="12" style="65" customWidth="1"/>
    <col min="16" max="16" width="17.5703125" style="65" customWidth="1"/>
    <col min="17" max="17" width="17" style="65" customWidth="1"/>
    <col min="18" max="18" width="10" style="65" customWidth="1"/>
    <col min="19" max="19" width="9.7109375" style="65" customWidth="1"/>
    <col min="20" max="20" width="9.140625" style="65" bestFit="1" customWidth="1"/>
    <col min="21" max="21" width="12.28515625" style="65" customWidth="1"/>
    <col min="22" max="22" width="13.28515625" style="65" customWidth="1"/>
    <col min="23" max="23" width="16.5703125" style="65" customWidth="1"/>
    <col min="24" max="24" width="64.28515625" style="65" customWidth="1"/>
    <col min="25" max="25" width="57" style="65" customWidth="1"/>
    <col min="26" max="26" width="15.140625" style="65" customWidth="1"/>
    <col min="27" max="27" width="15.28515625" style="65" customWidth="1"/>
    <col min="28" max="28" width="11.5703125" style="65" customWidth="1"/>
    <col min="29" max="29" width="17" style="65" customWidth="1"/>
    <col min="30" max="30" width="90.85546875" style="65" customWidth="1"/>
    <col min="31" max="16384" width="18.85546875" style="65"/>
  </cols>
  <sheetData>
    <row r="1" spans="1:30" ht="94.5" customHeight="1" thickBot="1" x14ac:dyDescent="0.25">
      <c r="A1" s="1466" t="s">
        <v>0</v>
      </c>
      <c r="B1" s="1466"/>
      <c r="C1" s="1466" t="s">
        <v>0</v>
      </c>
      <c r="D1" s="1466"/>
      <c r="E1" s="1466"/>
      <c r="F1" s="1466"/>
      <c r="G1" s="1466"/>
      <c r="H1" s="1466"/>
      <c r="I1" s="1466"/>
      <c r="J1" s="1466"/>
      <c r="K1" s="1466"/>
      <c r="L1" s="1466"/>
      <c r="M1" s="1466"/>
      <c r="N1" s="1466"/>
      <c r="O1" s="1466"/>
      <c r="P1" s="1466"/>
      <c r="Q1" s="1466" t="s">
        <v>2</v>
      </c>
      <c r="R1" s="1466"/>
      <c r="S1" s="1466"/>
      <c r="T1" s="1466"/>
      <c r="U1" s="1466"/>
      <c r="V1" s="1466"/>
      <c r="W1" s="1466"/>
      <c r="X1" s="1466"/>
      <c r="Y1" s="1466"/>
      <c r="Z1" s="1464" t="s">
        <v>2</v>
      </c>
      <c r="AA1" s="1464"/>
      <c r="AB1" s="1464"/>
      <c r="AC1" s="1464"/>
      <c r="AD1" s="1464"/>
    </row>
    <row r="2" spans="1:30" ht="22.5" customHeight="1" thickBot="1" x14ac:dyDescent="0.25">
      <c r="A2" s="1466" t="s">
        <v>3</v>
      </c>
      <c r="B2" s="1466"/>
      <c r="C2" s="1466" t="s">
        <v>4</v>
      </c>
      <c r="D2" s="1510"/>
      <c r="E2" s="1510"/>
      <c r="F2" s="1510"/>
      <c r="G2" s="1466" t="s">
        <v>5</v>
      </c>
      <c r="H2" s="1466"/>
      <c r="I2" s="1466" t="s">
        <v>6</v>
      </c>
      <c r="J2" s="1466"/>
      <c r="K2" s="1466"/>
      <c r="L2" s="1466"/>
      <c r="M2" s="1466"/>
      <c r="N2" s="1466"/>
      <c r="O2" s="1466"/>
      <c r="P2" s="1466"/>
      <c r="Q2" s="1466"/>
      <c r="R2" s="1466"/>
      <c r="S2" s="1466"/>
      <c r="T2" s="1466"/>
      <c r="U2" s="1466"/>
      <c r="V2" s="1466"/>
      <c r="W2" s="1466"/>
      <c r="X2" s="1466"/>
      <c r="Y2" s="1466"/>
      <c r="Z2" s="1464"/>
      <c r="AA2" s="1464"/>
      <c r="AB2" s="1464"/>
      <c r="AC2" s="1464"/>
      <c r="AD2" s="1464"/>
    </row>
    <row r="3" spans="1:30" ht="36.75" customHeight="1" thickBot="1" x14ac:dyDescent="0.25">
      <c r="A3" s="1498" t="s">
        <v>7</v>
      </c>
      <c r="B3" s="1498"/>
      <c r="C3" s="1466" t="s">
        <v>225</v>
      </c>
      <c r="D3" s="1466"/>
      <c r="E3" s="1466"/>
      <c r="F3" s="1466"/>
      <c r="G3" s="1498" t="s">
        <v>9</v>
      </c>
      <c r="H3" s="1498"/>
      <c r="I3" s="1509">
        <v>43252</v>
      </c>
      <c r="J3" s="1466"/>
      <c r="K3" s="1466"/>
      <c r="L3" s="1466"/>
      <c r="M3" s="1466"/>
      <c r="N3" s="1466"/>
      <c r="O3" s="1498" t="s">
        <v>11</v>
      </c>
      <c r="P3" s="1498"/>
      <c r="Q3" s="1520">
        <v>46056</v>
      </c>
      <c r="R3" s="1521"/>
      <c r="S3" s="1521"/>
      <c r="T3" s="1521"/>
      <c r="U3" s="1521"/>
      <c r="V3" s="1522"/>
      <c r="W3" s="1498" t="s">
        <v>12</v>
      </c>
      <c r="X3" s="1498"/>
      <c r="Y3" s="166" t="s">
        <v>226</v>
      </c>
      <c r="Z3" s="1464"/>
      <c r="AA3" s="1464"/>
      <c r="AB3" s="1464"/>
      <c r="AC3" s="1464"/>
      <c r="AD3" s="1464"/>
    </row>
    <row r="4" spans="1:30" ht="54.75" customHeight="1" thickBot="1" x14ac:dyDescent="0.25">
      <c r="A4" s="1498" t="s">
        <v>14</v>
      </c>
      <c r="B4" s="1498"/>
      <c r="C4" s="1466" t="s">
        <v>227</v>
      </c>
      <c r="D4" s="1466"/>
      <c r="E4" s="1466"/>
      <c r="F4" s="1466"/>
      <c r="G4" s="1498" t="s">
        <v>16</v>
      </c>
      <c r="H4" s="1498"/>
      <c r="I4" s="1509">
        <v>43830</v>
      </c>
      <c r="J4" s="1509"/>
      <c r="K4" s="1509"/>
      <c r="L4" s="1509"/>
      <c r="M4" s="1509"/>
      <c r="N4" s="1509"/>
      <c r="O4" s="1498" t="s">
        <v>17</v>
      </c>
      <c r="P4" s="1498"/>
      <c r="Q4" s="1466" t="s">
        <v>228</v>
      </c>
      <c r="R4" s="1466"/>
      <c r="S4" s="1466"/>
      <c r="T4" s="1498" t="s">
        <v>19</v>
      </c>
      <c r="U4" s="1498"/>
      <c r="V4" s="1519" t="s">
        <v>229</v>
      </c>
      <c r="W4" s="1519"/>
      <c r="X4" s="1519"/>
      <c r="Y4" s="1519"/>
      <c r="Z4" s="1464"/>
      <c r="AA4" s="1464"/>
      <c r="AB4" s="1464"/>
      <c r="AC4" s="1464"/>
      <c r="AD4" s="1464"/>
    </row>
    <row r="5" spans="1:30" ht="36.75" customHeight="1" thickBot="1" x14ac:dyDescent="0.25">
      <c r="A5" s="167" t="s">
        <v>21</v>
      </c>
      <c r="B5" s="167"/>
      <c r="C5" s="167"/>
      <c r="D5" s="167"/>
      <c r="E5" s="167"/>
      <c r="F5" s="167"/>
      <c r="G5" s="167"/>
      <c r="H5" s="167"/>
      <c r="I5" s="167"/>
      <c r="J5" s="167"/>
      <c r="K5" s="167"/>
      <c r="L5" s="167"/>
      <c r="M5" s="167"/>
      <c r="N5" s="167"/>
      <c r="O5" s="168" t="s">
        <v>22</v>
      </c>
      <c r="P5" s="168"/>
      <c r="Q5" s="168"/>
      <c r="R5" s="168"/>
      <c r="S5" s="168"/>
      <c r="T5" s="168"/>
      <c r="U5" s="168"/>
      <c r="V5" s="168"/>
      <c r="W5" s="168"/>
      <c r="X5" s="168"/>
      <c r="Y5" s="168"/>
      <c r="Z5" s="169" t="s">
        <v>23</v>
      </c>
      <c r="AA5" s="169"/>
      <c r="AB5" s="169"/>
      <c r="AC5" s="169"/>
      <c r="AD5" s="169"/>
    </row>
    <row r="6" spans="1:30" s="254" customFormat="1" ht="120" x14ac:dyDescent="0.2">
      <c r="A6" s="251" t="s">
        <v>24</v>
      </c>
      <c r="B6" s="251" t="s">
        <v>25</v>
      </c>
      <c r="C6" s="251" t="s">
        <v>230</v>
      </c>
      <c r="D6" s="251" t="s">
        <v>27</v>
      </c>
      <c r="E6" s="251" t="s">
        <v>28</v>
      </c>
      <c r="F6" s="251" t="s">
        <v>29</v>
      </c>
      <c r="G6" s="251" t="s">
        <v>30</v>
      </c>
      <c r="H6" s="251" t="s">
        <v>31</v>
      </c>
      <c r="I6" s="251" t="s">
        <v>32</v>
      </c>
      <c r="J6" s="251" t="s">
        <v>33</v>
      </c>
      <c r="K6" s="251" t="s">
        <v>34</v>
      </c>
      <c r="L6" s="251" t="s">
        <v>35</v>
      </c>
      <c r="M6" s="251" t="s">
        <v>36</v>
      </c>
      <c r="N6" s="251" t="s">
        <v>37</v>
      </c>
      <c r="O6" s="252" t="s">
        <v>38</v>
      </c>
      <c r="P6" s="252" t="s">
        <v>39</v>
      </c>
      <c r="Q6" s="252" t="s">
        <v>40</v>
      </c>
      <c r="R6" s="252" t="s">
        <v>41</v>
      </c>
      <c r="S6" s="252" t="s">
        <v>42</v>
      </c>
      <c r="T6" s="252" t="s">
        <v>43</v>
      </c>
      <c r="U6" s="252" t="s">
        <v>44</v>
      </c>
      <c r="V6" s="252" t="s">
        <v>45</v>
      </c>
      <c r="W6" s="252" t="s">
        <v>46</v>
      </c>
      <c r="X6" s="252" t="s">
        <v>47</v>
      </c>
      <c r="Y6" s="252" t="s">
        <v>48</v>
      </c>
      <c r="Z6" s="253" t="s">
        <v>49</v>
      </c>
      <c r="AA6" s="253" t="s">
        <v>50</v>
      </c>
      <c r="AB6" s="253" t="s">
        <v>51</v>
      </c>
      <c r="AC6" s="253" t="s">
        <v>52</v>
      </c>
      <c r="AD6" s="253" t="s">
        <v>53</v>
      </c>
    </row>
    <row r="7" spans="1:30" s="249" customFormat="1" ht="409.6" thickBot="1" x14ac:dyDescent="0.25">
      <c r="A7" s="118" t="s">
        <v>231</v>
      </c>
      <c r="B7" s="118" t="s">
        <v>54</v>
      </c>
      <c r="C7" s="118" t="s">
        <v>224</v>
      </c>
      <c r="D7" s="118" t="s">
        <v>232</v>
      </c>
      <c r="E7" s="118" t="s">
        <v>233</v>
      </c>
      <c r="F7" s="118" t="s">
        <v>234</v>
      </c>
      <c r="G7" s="118" t="s">
        <v>235</v>
      </c>
      <c r="H7" s="235">
        <v>1</v>
      </c>
      <c r="I7" s="118" t="s">
        <v>236</v>
      </c>
      <c r="J7" s="118" t="s">
        <v>237</v>
      </c>
      <c r="K7" s="118" t="s">
        <v>238</v>
      </c>
      <c r="L7" s="118" t="s">
        <v>239</v>
      </c>
      <c r="M7" s="115">
        <v>43252</v>
      </c>
      <c r="N7" s="115">
        <v>45646</v>
      </c>
      <c r="O7" s="281">
        <f t="shared" ref="O7:O24" si="0">(+N7-M7)/7</f>
        <v>342</v>
      </c>
      <c r="P7" s="115">
        <v>46056</v>
      </c>
      <c r="Q7" s="115">
        <f>P7</f>
        <v>46056</v>
      </c>
      <c r="R7" s="170">
        <f>(Q7-M7)/7-O7</f>
        <v>58.571428571428555</v>
      </c>
      <c r="S7" s="171" t="str">
        <f ca="1">IF((N7-TODAY())/7&gt;=0,"En tiempo","Alerta")</f>
        <v>Alerta</v>
      </c>
      <c r="T7" s="218">
        <v>0.9</v>
      </c>
      <c r="U7" s="92">
        <f>IF(T7/H7=1,1,+T7/H7)</f>
        <v>0.9</v>
      </c>
      <c r="V7" s="172">
        <f>IF(R7&gt;O7,0%,IF(R7&lt;=0,"100%",1-(R7/O7)))</f>
        <v>0.82873851294903933</v>
      </c>
      <c r="W7" s="173" t="str">
        <f t="shared" ref="W7:W24" si="1">IF(P7&lt;=N7,"Cumple","Incumple")</f>
        <v>Incumple</v>
      </c>
      <c r="X7" s="397" t="s">
        <v>240</v>
      </c>
      <c r="Y7" s="114" t="s">
        <v>241</v>
      </c>
      <c r="Z7" s="441">
        <f t="shared" ref="Z7:Z25" si="2">(U7+V7)/2</f>
        <v>0.86436925647451968</v>
      </c>
      <c r="AA7" s="1309">
        <v>0.8</v>
      </c>
      <c r="AB7" s="1309">
        <v>0.7</v>
      </c>
      <c r="AC7" s="441">
        <f t="shared" ref="AC7:AC25" si="3">AVERAGE(Z7:AB7)</f>
        <v>0.78812308549150656</v>
      </c>
      <c r="AD7" s="398" t="s">
        <v>3404</v>
      </c>
    </row>
    <row r="8" spans="1:30" s="249" customFormat="1" ht="119.25" hidden="1" customHeight="1" x14ac:dyDescent="0.2">
      <c r="A8" s="1178" t="s">
        <v>231</v>
      </c>
      <c r="B8" s="1178" t="s">
        <v>54</v>
      </c>
      <c r="C8" s="1178" t="s">
        <v>242</v>
      </c>
      <c r="D8" s="1178" t="s">
        <v>232</v>
      </c>
      <c r="E8" s="1178" t="s">
        <v>233</v>
      </c>
      <c r="F8" s="118" t="s">
        <v>243</v>
      </c>
      <c r="G8" s="118" t="s">
        <v>244</v>
      </c>
      <c r="H8" s="118">
        <v>2</v>
      </c>
      <c r="I8" s="118" t="s">
        <v>236</v>
      </c>
      <c r="J8" s="118" t="s">
        <v>237</v>
      </c>
      <c r="K8" s="118" t="s">
        <v>238</v>
      </c>
      <c r="L8" s="118" t="s">
        <v>244</v>
      </c>
      <c r="M8" s="236">
        <v>43252</v>
      </c>
      <c r="N8" s="115">
        <v>43830</v>
      </c>
      <c r="O8" s="281">
        <f t="shared" si="0"/>
        <v>82.571428571428569</v>
      </c>
      <c r="P8" s="115">
        <v>43369</v>
      </c>
      <c r="Q8" s="236">
        <v>43369</v>
      </c>
      <c r="R8" s="513">
        <f>(Q8-M8)/7-O8</f>
        <v>-65.857142857142861</v>
      </c>
      <c r="S8" s="514" t="str">
        <f t="shared" ref="S8:S24" ca="1" si="4">IF((N8-TODAY())/7&gt;=0,"En tiempo","Alerta")</f>
        <v>Alerta</v>
      </c>
      <c r="T8" s="517">
        <v>2</v>
      </c>
      <c r="U8" s="238">
        <f t="shared" ref="U8:U24" si="5">IF(T8/H8=1,1,+T8/H8)</f>
        <v>1</v>
      </c>
      <c r="V8" s="240" t="str">
        <f t="shared" ref="V8:V24" si="6">IF(R8&gt;O8,0%,IF(R8&lt;=0,"100%",1-(R8/O8)))</f>
        <v>100%</v>
      </c>
      <c r="W8" s="516" t="str">
        <f t="shared" si="1"/>
        <v>Cumple</v>
      </c>
      <c r="X8" s="114"/>
      <c r="Y8" s="114" t="s">
        <v>245</v>
      </c>
      <c r="Z8" s="250">
        <f t="shared" si="2"/>
        <v>1</v>
      </c>
      <c r="AA8" s="118"/>
      <c r="AB8" s="118"/>
      <c r="AC8" s="250"/>
      <c r="AD8" s="114"/>
    </row>
    <row r="9" spans="1:30" s="249" customFormat="1" ht="351.75" customHeight="1" thickBot="1" x14ac:dyDescent="0.25">
      <c r="A9" s="1150" t="s">
        <v>231</v>
      </c>
      <c r="B9" s="1150" t="s">
        <v>54</v>
      </c>
      <c r="C9" s="1150" t="s">
        <v>246</v>
      </c>
      <c r="D9" s="1150" t="s">
        <v>232</v>
      </c>
      <c r="E9" s="1150" t="s">
        <v>233</v>
      </c>
      <c r="F9" s="278" t="s">
        <v>247</v>
      </c>
      <c r="G9" s="118" t="s">
        <v>248</v>
      </c>
      <c r="H9" s="235">
        <v>1</v>
      </c>
      <c r="I9" s="118" t="s">
        <v>236</v>
      </c>
      <c r="J9" s="118" t="s">
        <v>237</v>
      </c>
      <c r="K9" s="118" t="s">
        <v>238</v>
      </c>
      <c r="L9" s="118" t="s">
        <v>249</v>
      </c>
      <c r="M9" s="115">
        <v>43252</v>
      </c>
      <c r="N9" s="115">
        <v>45646</v>
      </c>
      <c r="O9" s="281">
        <f t="shared" si="0"/>
        <v>342</v>
      </c>
      <c r="P9" s="115">
        <v>46056</v>
      </c>
      <c r="Q9" s="115">
        <f>P9</f>
        <v>46056</v>
      </c>
      <c r="R9" s="170">
        <f>(Q9-M9)/7-O9</f>
        <v>58.571428571428555</v>
      </c>
      <c r="S9" s="171" t="str">
        <f t="shared" ca="1" si="4"/>
        <v>Alerta</v>
      </c>
      <c r="T9" s="218">
        <v>0.9</v>
      </c>
      <c r="U9" s="92">
        <f t="shared" si="5"/>
        <v>0.9</v>
      </c>
      <c r="V9" s="172">
        <f t="shared" si="6"/>
        <v>0.82873851294903933</v>
      </c>
      <c r="W9" s="173" t="str">
        <f t="shared" si="1"/>
        <v>Incumple</v>
      </c>
      <c r="X9" s="114" t="s">
        <v>250</v>
      </c>
      <c r="Y9" s="114" t="s">
        <v>251</v>
      </c>
      <c r="Z9" s="441">
        <f t="shared" si="2"/>
        <v>0.86436925647451968</v>
      </c>
      <c r="AA9" s="1309">
        <v>0.55000000000000004</v>
      </c>
      <c r="AB9" s="1309">
        <v>0.55000000000000004</v>
      </c>
      <c r="AC9" s="441">
        <f t="shared" si="3"/>
        <v>0.65478975215817325</v>
      </c>
      <c r="AD9" s="398" t="s">
        <v>3405</v>
      </c>
    </row>
    <row r="10" spans="1:30" s="249" customFormat="1" ht="109.5" customHeight="1" thickBot="1" x14ac:dyDescent="0.25">
      <c r="A10" s="1177" t="s">
        <v>231</v>
      </c>
      <c r="B10" s="1177" t="s">
        <v>54</v>
      </c>
      <c r="C10" s="1177" t="s">
        <v>252</v>
      </c>
      <c r="D10" s="1177" t="s">
        <v>253</v>
      </c>
      <c r="E10" s="1177" t="s">
        <v>254</v>
      </c>
      <c r="F10" s="118" t="s">
        <v>255</v>
      </c>
      <c r="G10" s="118" t="s">
        <v>256</v>
      </c>
      <c r="H10" s="118">
        <v>1</v>
      </c>
      <c r="I10" s="118" t="s">
        <v>236</v>
      </c>
      <c r="J10" s="118" t="s">
        <v>237</v>
      </c>
      <c r="K10" s="118" t="s">
        <v>238</v>
      </c>
      <c r="L10" s="118" t="s">
        <v>256</v>
      </c>
      <c r="M10" s="115">
        <v>43252</v>
      </c>
      <c r="N10" s="115">
        <v>45646</v>
      </c>
      <c r="O10" s="281">
        <f t="shared" si="0"/>
        <v>342</v>
      </c>
      <c r="P10" s="115">
        <v>46056</v>
      </c>
      <c r="Q10" s="115">
        <v>45504</v>
      </c>
      <c r="R10" s="170">
        <f>(Q10-M10)/7-O10</f>
        <v>-20.285714285714278</v>
      </c>
      <c r="S10" s="171" t="str">
        <f t="shared" ca="1" si="4"/>
        <v>Alerta</v>
      </c>
      <c r="T10" s="218">
        <v>0.9</v>
      </c>
      <c r="U10" s="92">
        <f t="shared" si="5"/>
        <v>0.9</v>
      </c>
      <c r="V10" s="172" t="str">
        <f>IF(R10&gt;O10,0%,IF(R10&lt;=0,"100%",1-(R10/O10)))</f>
        <v>100%</v>
      </c>
      <c r="W10" s="173" t="str">
        <f t="shared" si="1"/>
        <v>Incumple</v>
      </c>
      <c r="X10" s="114" t="s">
        <v>257</v>
      </c>
      <c r="Y10" s="114" t="s">
        <v>258</v>
      </c>
      <c r="Z10" s="441">
        <f t="shared" si="2"/>
        <v>0.95</v>
      </c>
      <c r="AA10" s="114"/>
      <c r="AB10" s="114"/>
      <c r="AC10" s="441">
        <f t="shared" si="3"/>
        <v>0.95</v>
      </c>
      <c r="AD10" s="398" t="s">
        <v>3406</v>
      </c>
    </row>
    <row r="11" spans="1:30" s="249" customFormat="1" ht="119.25" customHeight="1" thickBot="1" x14ac:dyDescent="0.25">
      <c r="A11" s="118" t="s">
        <v>231</v>
      </c>
      <c r="B11" s="118" t="s">
        <v>54</v>
      </c>
      <c r="C11" s="118" t="s">
        <v>252</v>
      </c>
      <c r="D11" s="118" t="s">
        <v>253</v>
      </c>
      <c r="E11" s="118" t="s">
        <v>254</v>
      </c>
      <c r="F11" s="118" t="s">
        <v>255</v>
      </c>
      <c r="G11" s="118" t="s">
        <v>259</v>
      </c>
      <c r="H11" s="118">
        <v>1</v>
      </c>
      <c r="I11" s="118" t="s">
        <v>236</v>
      </c>
      <c r="J11" s="118" t="s">
        <v>237</v>
      </c>
      <c r="K11" s="118" t="s">
        <v>238</v>
      </c>
      <c r="L11" s="118" t="s">
        <v>259</v>
      </c>
      <c r="M11" s="115">
        <v>43252</v>
      </c>
      <c r="N11" s="115">
        <v>43830</v>
      </c>
      <c r="O11" s="281">
        <f t="shared" si="0"/>
        <v>82.571428571428569</v>
      </c>
      <c r="P11" s="115">
        <v>45463</v>
      </c>
      <c r="Q11" s="115">
        <v>43369</v>
      </c>
      <c r="R11" s="170">
        <f t="shared" ref="R11:R24" si="7">(Q11-M11)/7-O11</f>
        <v>-65.857142857142861</v>
      </c>
      <c r="S11" s="171" t="str">
        <f t="shared" ca="1" si="4"/>
        <v>Alerta</v>
      </c>
      <c r="T11" s="281">
        <v>1</v>
      </c>
      <c r="U11" s="92">
        <f t="shared" si="5"/>
        <v>1</v>
      </c>
      <c r="V11" s="172" t="str">
        <f t="shared" si="6"/>
        <v>100%</v>
      </c>
      <c r="W11" s="173" t="str">
        <f t="shared" si="1"/>
        <v>Incumple</v>
      </c>
      <c r="X11" s="114" t="s">
        <v>260</v>
      </c>
      <c r="Y11" s="114" t="s">
        <v>261</v>
      </c>
      <c r="Z11" s="441">
        <f t="shared" si="2"/>
        <v>1</v>
      </c>
      <c r="AA11" s="1309">
        <v>1</v>
      </c>
      <c r="AB11" s="1309">
        <v>1</v>
      </c>
      <c r="AC11" s="441">
        <f t="shared" si="3"/>
        <v>1</v>
      </c>
      <c r="AD11" s="114" t="s">
        <v>262</v>
      </c>
    </row>
    <row r="12" spans="1:30" s="249" customFormat="1" ht="72.75" hidden="1" customHeight="1" thickBot="1" x14ac:dyDescent="0.25">
      <c r="A12" s="118" t="s">
        <v>231</v>
      </c>
      <c r="B12" s="118" t="s">
        <v>54</v>
      </c>
      <c r="C12" s="118" t="s">
        <v>252</v>
      </c>
      <c r="D12" s="118" t="s">
        <v>253</v>
      </c>
      <c r="E12" s="118" t="s">
        <v>254</v>
      </c>
      <c r="F12" s="118" t="s">
        <v>255</v>
      </c>
      <c r="G12" s="118" t="s">
        <v>263</v>
      </c>
      <c r="H12" s="118">
        <v>1</v>
      </c>
      <c r="I12" s="118" t="s">
        <v>236</v>
      </c>
      <c r="J12" s="118" t="s">
        <v>237</v>
      </c>
      <c r="K12" s="118" t="s">
        <v>238</v>
      </c>
      <c r="L12" s="118" t="s">
        <v>263</v>
      </c>
      <c r="M12" s="236"/>
      <c r="N12" s="115"/>
      <c r="O12" s="281"/>
      <c r="P12" s="115"/>
      <c r="Q12" s="236" t="s">
        <v>189</v>
      </c>
      <c r="R12" s="513"/>
      <c r="S12" s="514"/>
      <c r="T12" s="515"/>
      <c r="U12" s="238"/>
      <c r="V12" s="240"/>
      <c r="W12" s="516"/>
      <c r="X12" s="114"/>
      <c r="Y12" s="114" t="s">
        <v>264</v>
      </c>
      <c r="Z12" s="250"/>
      <c r="AA12" s="118"/>
      <c r="AB12" s="118"/>
      <c r="AC12" s="250"/>
      <c r="AD12" s="114"/>
    </row>
    <row r="13" spans="1:30" s="249" customFormat="1" ht="101.25" hidden="1" customHeight="1" x14ac:dyDescent="0.2">
      <c r="A13" s="118" t="s">
        <v>231</v>
      </c>
      <c r="B13" s="118" t="s">
        <v>54</v>
      </c>
      <c r="C13" s="118" t="s">
        <v>265</v>
      </c>
      <c r="D13" s="118" t="s">
        <v>266</v>
      </c>
      <c r="E13" s="118" t="s">
        <v>267</v>
      </c>
      <c r="F13" s="118" t="s">
        <v>268</v>
      </c>
      <c r="G13" s="118" t="s">
        <v>269</v>
      </c>
      <c r="H13" s="118">
        <v>1</v>
      </c>
      <c r="I13" s="118" t="s">
        <v>236</v>
      </c>
      <c r="J13" s="118" t="s">
        <v>237</v>
      </c>
      <c r="K13" s="118" t="s">
        <v>238</v>
      </c>
      <c r="L13" s="118" t="s">
        <v>269</v>
      </c>
      <c r="M13" s="236">
        <v>43252</v>
      </c>
      <c r="N13" s="115">
        <v>43830</v>
      </c>
      <c r="O13" s="281">
        <f t="shared" si="0"/>
        <v>82.571428571428569</v>
      </c>
      <c r="P13" s="115">
        <v>43369</v>
      </c>
      <c r="Q13" s="236">
        <v>43369</v>
      </c>
      <c r="R13" s="513">
        <f t="shared" si="7"/>
        <v>-65.857142857142861</v>
      </c>
      <c r="S13" s="514" t="str">
        <f t="shared" ca="1" si="4"/>
        <v>Alerta</v>
      </c>
      <c r="T13" s="517">
        <v>1</v>
      </c>
      <c r="U13" s="238">
        <f t="shared" si="5"/>
        <v>1</v>
      </c>
      <c r="V13" s="240" t="str">
        <f t="shared" si="6"/>
        <v>100%</v>
      </c>
      <c r="W13" s="516" t="str">
        <f t="shared" si="1"/>
        <v>Cumple</v>
      </c>
      <c r="X13" s="114"/>
      <c r="Y13" s="114" t="s">
        <v>270</v>
      </c>
      <c r="Z13" s="250">
        <f t="shared" si="2"/>
        <v>1</v>
      </c>
      <c r="AA13" s="118"/>
      <c r="AB13" s="118"/>
      <c r="AC13" s="250"/>
      <c r="AD13" s="114"/>
    </row>
    <row r="14" spans="1:30" s="249" customFormat="1" ht="85.5" hidden="1" customHeight="1" x14ac:dyDescent="0.2">
      <c r="A14" s="118" t="s">
        <v>231</v>
      </c>
      <c r="B14" s="118" t="s">
        <v>54</v>
      </c>
      <c r="C14" s="118" t="s">
        <v>271</v>
      </c>
      <c r="D14" s="118" t="s">
        <v>272</v>
      </c>
      <c r="E14" s="118" t="s">
        <v>273</v>
      </c>
      <c r="F14" s="118" t="s">
        <v>274</v>
      </c>
      <c r="G14" s="118" t="s">
        <v>275</v>
      </c>
      <c r="H14" s="118">
        <v>9</v>
      </c>
      <c r="I14" s="118" t="s">
        <v>236</v>
      </c>
      <c r="J14" s="118" t="s">
        <v>237</v>
      </c>
      <c r="K14" s="118" t="s">
        <v>238</v>
      </c>
      <c r="L14" s="118" t="s">
        <v>275</v>
      </c>
      <c r="M14" s="236">
        <v>43252</v>
      </c>
      <c r="N14" s="115">
        <v>43830</v>
      </c>
      <c r="O14" s="281">
        <f t="shared" si="0"/>
        <v>82.571428571428569</v>
      </c>
      <c r="P14" s="115">
        <v>44749</v>
      </c>
      <c r="Q14" s="236">
        <v>44749</v>
      </c>
      <c r="R14" s="513">
        <f t="shared" si="7"/>
        <v>131.28571428571428</v>
      </c>
      <c r="S14" s="514" t="str">
        <f t="shared" ca="1" si="4"/>
        <v>Alerta</v>
      </c>
      <c r="T14" s="517">
        <v>9</v>
      </c>
      <c r="U14" s="238">
        <f t="shared" si="5"/>
        <v>1</v>
      </c>
      <c r="V14" s="240">
        <f t="shared" si="6"/>
        <v>0</v>
      </c>
      <c r="W14" s="516" t="str">
        <f t="shared" si="1"/>
        <v>Incumple</v>
      </c>
      <c r="X14" s="114"/>
      <c r="Y14" s="114" t="s">
        <v>276</v>
      </c>
      <c r="Z14" s="250">
        <f t="shared" si="2"/>
        <v>0.5</v>
      </c>
      <c r="AA14" s="118"/>
      <c r="AB14" s="118"/>
      <c r="AC14" s="250"/>
      <c r="AD14" s="114"/>
    </row>
    <row r="15" spans="1:30" s="249" customFormat="1" ht="132" hidden="1" customHeight="1" x14ac:dyDescent="0.2">
      <c r="A15" s="118" t="s">
        <v>231</v>
      </c>
      <c r="B15" s="118" t="s">
        <v>54</v>
      </c>
      <c r="C15" s="118" t="s">
        <v>271</v>
      </c>
      <c r="D15" s="118" t="s">
        <v>272</v>
      </c>
      <c r="E15" s="118" t="s">
        <v>277</v>
      </c>
      <c r="F15" s="118" t="s">
        <v>278</v>
      </c>
      <c r="G15" s="118" t="s">
        <v>279</v>
      </c>
      <c r="H15" s="118">
        <v>1</v>
      </c>
      <c r="I15" s="118" t="s">
        <v>236</v>
      </c>
      <c r="J15" s="118" t="s">
        <v>237</v>
      </c>
      <c r="K15" s="118" t="s">
        <v>238</v>
      </c>
      <c r="L15" s="118" t="s">
        <v>279</v>
      </c>
      <c r="M15" s="236">
        <v>43252</v>
      </c>
      <c r="N15" s="115">
        <v>43830</v>
      </c>
      <c r="O15" s="281">
        <f t="shared" si="0"/>
        <v>82.571428571428569</v>
      </c>
      <c r="P15" s="115">
        <v>43369</v>
      </c>
      <c r="Q15" s="236">
        <v>43369</v>
      </c>
      <c r="R15" s="513">
        <f t="shared" si="7"/>
        <v>-65.857142857142861</v>
      </c>
      <c r="S15" s="514" t="str">
        <f t="shared" ca="1" si="4"/>
        <v>Alerta</v>
      </c>
      <c r="T15" s="517">
        <v>1</v>
      </c>
      <c r="U15" s="238">
        <f t="shared" si="5"/>
        <v>1</v>
      </c>
      <c r="V15" s="240" t="str">
        <f t="shared" si="6"/>
        <v>100%</v>
      </c>
      <c r="W15" s="516" t="str">
        <f t="shared" si="1"/>
        <v>Cumple</v>
      </c>
      <c r="X15" s="114"/>
      <c r="Y15" s="114" t="s">
        <v>280</v>
      </c>
      <c r="Z15" s="250">
        <f t="shared" si="2"/>
        <v>1</v>
      </c>
      <c r="AA15" s="118"/>
      <c r="AB15" s="118"/>
      <c r="AC15" s="250"/>
      <c r="AD15" s="114"/>
    </row>
    <row r="16" spans="1:30" s="249" customFormat="1" ht="175.5" customHeight="1" thickBot="1" x14ac:dyDescent="0.25">
      <c r="A16" s="118" t="s">
        <v>231</v>
      </c>
      <c r="B16" s="118" t="s">
        <v>54</v>
      </c>
      <c r="C16" s="118" t="s">
        <v>271</v>
      </c>
      <c r="D16" s="118" t="s">
        <v>272</v>
      </c>
      <c r="E16" s="118" t="s">
        <v>281</v>
      </c>
      <c r="F16" s="118" t="s">
        <v>282</v>
      </c>
      <c r="G16" s="118" t="s">
        <v>283</v>
      </c>
      <c r="H16" s="235">
        <v>1</v>
      </c>
      <c r="I16" s="118" t="s">
        <v>236</v>
      </c>
      <c r="J16" s="118" t="s">
        <v>237</v>
      </c>
      <c r="K16" s="118" t="s">
        <v>238</v>
      </c>
      <c r="L16" s="118" t="s">
        <v>284</v>
      </c>
      <c r="M16" s="115">
        <v>43252</v>
      </c>
      <c r="N16" s="115">
        <v>45646</v>
      </c>
      <c r="O16" s="281">
        <f t="shared" si="0"/>
        <v>342</v>
      </c>
      <c r="P16" s="115">
        <v>45688</v>
      </c>
      <c r="Q16" s="115">
        <v>45526</v>
      </c>
      <c r="R16" s="170">
        <f t="shared" si="7"/>
        <v>-17.142857142857167</v>
      </c>
      <c r="S16" s="171" t="str">
        <f t="shared" ca="1" si="4"/>
        <v>Alerta</v>
      </c>
      <c r="T16" s="218">
        <v>1</v>
      </c>
      <c r="U16" s="92">
        <f t="shared" si="5"/>
        <v>1</v>
      </c>
      <c r="V16" s="172" t="str">
        <f>IF(R16&gt;O16,0%,IF(R16&lt;=0,"100%",1-(R16/O16)))</f>
        <v>100%</v>
      </c>
      <c r="W16" s="173" t="str">
        <f>IF(P16&lt;=N16,"Cumple","Incumple")</f>
        <v>Incumple</v>
      </c>
      <c r="X16" s="114" t="s">
        <v>285</v>
      </c>
      <c r="Y16" s="114" t="s">
        <v>286</v>
      </c>
      <c r="Z16" s="441">
        <f t="shared" si="2"/>
        <v>1</v>
      </c>
      <c r="AA16" s="1309">
        <v>1</v>
      </c>
      <c r="AB16" s="1309">
        <v>1</v>
      </c>
      <c r="AC16" s="441">
        <f t="shared" si="3"/>
        <v>1</v>
      </c>
      <c r="AD16" s="398" t="s">
        <v>287</v>
      </c>
    </row>
    <row r="17" spans="1:32" s="249" customFormat="1" ht="105.75" hidden="1" customHeight="1" x14ac:dyDescent="0.2">
      <c r="A17" s="118" t="s">
        <v>231</v>
      </c>
      <c r="B17" s="118" t="s">
        <v>54</v>
      </c>
      <c r="C17" s="118" t="s">
        <v>288</v>
      </c>
      <c r="D17" s="118" t="s">
        <v>289</v>
      </c>
      <c r="E17" s="118" t="s">
        <v>290</v>
      </c>
      <c r="F17" s="118" t="s">
        <v>291</v>
      </c>
      <c r="G17" s="118" t="s">
        <v>292</v>
      </c>
      <c r="H17" s="118">
        <v>1</v>
      </c>
      <c r="I17" s="118" t="s">
        <v>236</v>
      </c>
      <c r="J17" s="118" t="s">
        <v>237</v>
      </c>
      <c r="K17" s="118" t="s">
        <v>238</v>
      </c>
      <c r="L17" s="118" t="s">
        <v>292</v>
      </c>
      <c r="M17" s="236">
        <v>43252</v>
      </c>
      <c r="N17" s="115">
        <v>43830</v>
      </c>
      <c r="O17" s="281">
        <f t="shared" si="0"/>
        <v>82.571428571428569</v>
      </c>
      <c r="P17" s="115">
        <v>43784</v>
      </c>
      <c r="Q17" s="236">
        <v>43784</v>
      </c>
      <c r="R17" s="513">
        <f t="shared" si="7"/>
        <v>-6.5714285714285694</v>
      </c>
      <c r="S17" s="514" t="str">
        <f t="shared" ca="1" si="4"/>
        <v>Alerta</v>
      </c>
      <c r="T17" s="517">
        <v>1</v>
      </c>
      <c r="U17" s="238">
        <f t="shared" si="5"/>
        <v>1</v>
      </c>
      <c r="V17" s="240" t="str">
        <f t="shared" si="6"/>
        <v>100%</v>
      </c>
      <c r="W17" s="516" t="str">
        <f t="shared" si="1"/>
        <v>Cumple</v>
      </c>
      <c r="X17" s="114"/>
      <c r="Y17" s="114" t="s">
        <v>293</v>
      </c>
      <c r="Z17" s="250">
        <f t="shared" si="2"/>
        <v>1</v>
      </c>
      <c r="AA17" s="118"/>
      <c r="AB17" s="118"/>
      <c r="AC17" s="250"/>
      <c r="AD17" s="114"/>
    </row>
    <row r="18" spans="1:32" s="249" customFormat="1" ht="83.25" hidden="1" customHeight="1" x14ac:dyDescent="0.2">
      <c r="A18" s="118" t="s">
        <v>231</v>
      </c>
      <c r="B18" s="118" t="s">
        <v>54</v>
      </c>
      <c r="C18" s="118" t="s">
        <v>294</v>
      </c>
      <c r="D18" s="118" t="s">
        <v>295</v>
      </c>
      <c r="E18" s="118" t="s">
        <v>296</v>
      </c>
      <c r="F18" s="118" t="s">
        <v>297</v>
      </c>
      <c r="G18" s="118" t="s">
        <v>298</v>
      </c>
      <c r="H18" s="118">
        <v>1</v>
      </c>
      <c r="I18" s="118" t="s">
        <v>236</v>
      </c>
      <c r="J18" s="118" t="s">
        <v>237</v>
      </c>
      <c r="K18" s="118" t="s">
        <v>238</v>
      </c>
      <c r="L18" s="118" t="s">
        <v>298</v>
      </c>
      <c r="M18" s="236">
        <v>43252</v>
      </c>
      <c r="N18" s="115">
        <v>43830</v>
      </c>
      <c r="O18" s="281">
        <f t="shared" si="0"/>
        <v>82.571428571428569</v>
      </c>
      <c r="P18" s="115">
        <v>43369</v>
      </c>
      <c r="Q18" s="236">
        <v>43369</v>
      </c>
      <c r="R18" s="513">
        <f t="shared" si="7"/>
        <v>-65.857142857142861</v>
      </c>
      <c r="S18" s="514" t="str">
        <f t="shared" ca="1" si="4"/>
        <v>Alerta</v>
      </c>
      <c r="T18" s="517">
        <v>1</v>
      </c>
      <c r="U18" s="238">
        <f t="shared" si="5"/>
        <v>1</v>
      </c>
      <c r="V18" s="240" t="str">
        <f t="shared" si="6"/>
        <v>100%</v>
      </c>
      <c r="W18" s="516" t="str">
        <f t="shared" si="1"/>
        <v>Cumple</v>
      </c>
      <c r="X18" s="114"/>
      <c r="Y18" s="114" t="s">
        <v>299</v>
      </c>
      <c r="Z18" s="250">
        <f t="shared" si="2"/>
        <v>1</v>
      </c>
      <c r="AA18" s="118"/>
      <c r="AB18" s="118"/>
      <c r="AC18" s="250"/>
      <c r="AD18" s="114"/>
    </row>
    <row r="19" spans="1:32" s="249" customFormat="1" ht="142.5" hidden="1" x14ac:dyDescent="0.2">
      <c r="A19" s="118" t="s">
        <v>231</v>
      </c>
      <c r="B19" s="118" t="s">
        <v>54</v>
      </c>
      <c r="C19" s="118" t="s">
        <v>300</v>
      </c>
      <c r="D19" s="118" t="s">
        <v>301</v>
      </c>
      <c r="E19" s="118" t="s">
        <v>302</v>
      </c>
      <c r="F19" s="118" t="s">
        <v>303</v>
      </c>
      <c r="G19" s="118" t="s">
        <v>304</v>
      </c>
      <c r="H19" s="118">
        <v>1</v>
      </c>
      <c r="I19" s="118" t="s">
        <v>236</v>
      </c>
      <c r="J19" s="118" t="s">
        <v>237</v>
      </c>
      <c r="K19" s="118" t="s">
        <v>238</v>
      </c>
      <c r="L19" s="118" t="s">
        <v>304</v>
      </c>
      <c r="M19" s="236">
        <v>43252</v>
      </c>
      <c r="N19" s="115">
        <v>43830</v>
      </c>
      <c r="O19" s="281">
        <f t="shared" si="0"/>
        <v>82.571428571428569</v>
      </c>
      <c r="P19" s="115">
        <v>44754</v>
      </c>
      <c r="Q19" s="236">
        <v>44754</v>
      </c>
      <c r="R19" s="513">
        <f t="shared" si="7"/>
        <v>132</v>
      </c>
      <c r="S19" s="514" t="str">
        <f t="shared" ca="1" si="4"/>
        <v>Alerta</v>
      </c>
      <c r="T19" s="517">
        <v>1</v>
      </c>
      <c r="U19" s="238">
        <f t="shared" si="5"/>
        <v>1</v>
      </c>
      <c r="V19" s="240">
        <f t="shared" si="6"/>
        <v>0</v>
      </c>
      <c r="W19" s="516" t="str">
        <f t="shared" si="1"/>
        <v>Incumple</v>
      </c>
      <c r="X19" s="114"/>
      <c r="Y19" s="114" t="s">
        <v>305</v>
      </c>
      <c r="Z19" s="250">
        <f t="shared" si="2"/>
        <v>0.5</v>
      </c>
      <c r="AA19" s="118"/>
      <c r="AB19" s="118"/>
      <c r="AC19" s="250"/>
      <c r="AD19" s="114"/>
    </row>
    <row r="20" spans="1:32" s="249" customFormat="1" ht="271.5" thickBot="1" x14ac:dyDescent="0.25">
      <c r="A20" s="118" t="s">
        <v>231</v>
      </c>
      <c r="B20" s="118" t="s">
        <v>54</v>
      </c>
      <c r="C20" s="118" t="s">
        <v>306</v>
      </c>
      <c r="D20" s="118" t="s">
        <v>307</v>
      </c>
      <c r="E20" s="118" t="s">
        <v>308</v>
      </c>
      <c r="F20" s="118" t="s">
        <v>309</v>
      </c>
      <c r="G20" s="118" t="s">
        <v>310</v>
      </c>
      <c r="H20" s="235">
        <v>1</v>
      </c>
      <c r="I20" s="118" t="s">
        <v>236</v>
      </c>
      <c r="J20" s="118" t="s">
        <v>237</v>
      </c>
      <c r="K20" s="118" t="s">
        <v>238</v>
      </c>
      <c r="L20" s="118" t="s">
        <v>311</v>
      </c>
      <c r="M20" s="115">
        <v>43252</v>
      </c>
      <c r="N20" s="115">
        <v>45646</v>
      </c>
      <c r="O20" s="281">
        <f t="shared" si="0"/>
        <v>342</v>
      </c>
      <c r="P20" s="115">
        <v>46056</v>
      </c>
      <c r="Q20" s="115">
        <f>P20</f>
        <v>46056</v>
      </c>
      <c r="R20" s="170">
        <f>(Q20-M20)/7-O20</f>
        <v>58.571428571428555</v>
      </c>
      <c r="S20" s="171" t="str">
        <f t="shared" ca="1" si="4"/>
        <v>Alerta</v>
      </c>
      <c r="T20" s="1369">
        <v>0.9</v>
      </c>
      <c r="U20" s="92">
        <f t="shared" si="5"/>
        <v>0.9</v>
      </c>
      <c r="V20" s="172">
        <f t="shared" si="6"/>
        <v>0.82873851294903933</v>
      </c>
      <c r="W20" s="173" t="str">
        <f t="shared" si="1"/>
        <v>Incumple</v>
      </c>
      <c r="X20" s="114" t="s">
        <v>312</v>
      </c>
      <c r="Y20" s="114" t="s">
        <v>313</v>
      </c>
      <c r="Z20" s="441">
        <f t="shared" si="2"/>
        <v>0.86436925647451968</v>
      </c>
      <c r="AA20" s="1309">
        <v>1</v>
      </c>
      <c r="AB20" s="1309">
        <v>1</v>
      </c>
      <c r="AC20" s="441">
        <f t="shared" si="3"/>
        <v>0.9547897521581733</v>
      </c>
      <c r="AD20" s="114" t="s">
        <v>3407</v>
      </c>
    </row>
    <row r="21" spans="1:32" s="249" customFormat="1" ht="97.5" hidden="1" customHeight="1" thickBot="1" x14ac:dyDescent="0.25">
      <c r="A21" s="118" t="s">
        <v>231</v>
      </c>
      <c r="B21" s="118" t="s">
        <v>54</v>
      </c>
      <c r="C21" s="118" t="s">
        <v>314</v>
      </c>
      <c r="D21" s="118" t="s">
        <v>307</v>
      </c>
      <c r="E21" s="118" t="s">
        <v>315</v>
      </c>
      <c r="F21" s="118" t="s">
        <v>316</v>
      </c>
      <c r="G21" s="118" t="s">
        <v>292</v>
      </c>
      <c r="H21" s="118">
        <v>1</v>
      </c>
      <c r="I21" s="118" t="s">
        <v>236</v>
      </c>
      <c r="J21" s="118" t="s">
        <v>237</v>
      </c>
      <c r="K21" s="118" t="s">
        <v>238</v>
      </c>
      <c r="L21" s="118" t="s">
        <v>292</v>
      </c>
      <c r="M21" s="236"/>
      <c r="N21" s="115"/>
      <c r="O21" s="281"/>
      <c r="P21" s="115"/>
      <c r="Q21" s="236"/>
      <c r="R21" s="513"/>
      <c r="S21" s="514"/>
      <c r="T21" s="515"/>
      <c r="U21" s="238"/>
      <c r="V21" s="240"/>
      <c r="W21" s="516"/>
      <c r="X21" s="114"/>
      <c r="Y21" s="114" t="s">
        <v>264</v>
      </c>
      <c r="Z21" s="250"/>
      <c r="AA21" s="118"/>
      <c r="AB21" s="118"/>
      <c r="AC21" s="250"/>
      <c r="AD21" s="114"/>
    </row>
    <row r="22" spans="1:32" s="249" customFormat="1" ht="99.75" hidden="1" x14ac:dyDescent="0.2">
      <c r="A22" s="118" t="s">
        <v>231</v>
      </c>
      <c r="B22" s="118" t="s">
        <v>54</v>
      </c>
      <c r="C22" s="118" t="s">
        <v>317</v>
      </c>
      <c r="D22" s="118" t="s">
        <v>307</v>
      </c>
      <c r="E22" s="118" t="s">
        <v>318</v>
      </c>
      <c r="F22" s="118" t="s">
        <v>319</v>
      </c>
      <c r="G22" s="118" t="s">
        <v>320</v>
      </c>
      <c r="H22" s="118">
        <v>1</v>
      </c>
      <c r="I22" s="118" t="s">
        <v>236</v>
      </c>
      <c r="J22" s="118" t="s">
        <v>237</v>
      </c>
      <c r="K22" s="118" t="s">
        <v>238</v>
      </c>
      <c r="L22" s="118" t="s">
        <v>320</v>
      </c>
      <c r="M22" s="236">
        <v>43252</v>
      </c>
      <c r="N22" s="115">
        <v>43830</v>
      </c>
      <c r="O22" s="281">
        <f t="shared" si="0"/>
        <v>82.571428571428569</v>
      </c>
      <c r="P22" s="115">
        <v>44757</v>
      </c>
      <c r="Q22" s="236">
        <v>44757</v>
      </c>
      <c r="R22" s="513">
        <f t="shared" si="7"/>
        <v>132.42857142857144</v>
      </c>
      <c r="S22" s="514" t="str">
        <f t="shared" ca="1" si="4"/>
        <v>Alerta</v>
      </c>
      <c r="T22" s="517">
        <v>1</v>
      </c>
      <c r="U22" s="238">
        <f t="shared" si="5"/>
        <v>1</v>
      </c>
      <c r="V22" s="240">
        <f t="shared" si="6"/>
        <v>0</v>
      </c>
      <c r="W22" s="516" t="str">
        <f t="shared" si="1"/>
        <v>Incumple</v>
      </c>
      <c r="X22" s="114"/>
      <c r="Y22" s="114" t="s">
        <v>321</v>
      </c>
      <c r="Z22" s="250">
        <f t="shared" si="2"/>
        <v>0.5</v>
      </c>
      <c r="AA22" s="118"/>
      <c r="AB22" s="118"/>
      <c r="AC22" s="250"/>
      <c r="AD22" s="114"/>
    </row>
    <row r="23" spans="1:32" s="249" customFormat="1" ht="294.75" customHeight="1" thickBot="1" x14ac:dyDescent="0.25">
      <c r="A23" s="118" t="s">
        <v>231</v>
      </c>
      <c r="B23" s="118" t="s">
        <v>54</v>
      </c>
      <c r="C23" s="118" t="s">
        <v>322</v>
      </c>
      <c r="D23" s="118" t="s">
        <v>323</v>
      </c>
      <c r="E23" s="118" t="s">
        <v>324</v>
      </c>
      <c r="F23" s="118" t="s">
        <v>325</v>
      </c>
      <c r="G23" s="118" t="s">
        <v>326</v>
      </c>
      <c r="H23" s="235">
        <v>1</v>
      </c>
      <c r="I23" s="118" t="s">
        <v>236</v>
      </c>
      <c r="J23" s="118" t="s">
        <v>237</v>
      </c>
      <c r="K23" s="118" t="s">
        <v>238</v>
      </c>
      <c r="L23" s="118" t="s">
        <v>327</v>
      </c>
      <c r="M23" s="115">
        <v>43252</v>
      </c>
      <c r="N23" s="115">
        <v>45646</v>
      </c>
      <c r="O23" s="281">
        <f t="shared" si="0"/>
        <v>342</v>
      </c>
      <c r="P23" s="115">
        <v>46056</v>
      </c>
      <c r="Q23" s="115">
        <f>P23</f>
        <v>46056</v>
      </c>
      <c r="R23" s="170">
        <f t="shared" si="7"/>
        <v>58.571428571428555</v>
      </c>
      <c r="S23" s="171" t="str">
        <f t="shared" ca="1" si="4"/>
        <v>Alerta</v>
      </c>
      <c r="T23" s="218">
        <v>0.8</v>
      </c>
      <c r="U23" s="92">
        <f>IF(T23/H23=1,1,+T23/H23)</f>
        <v>0.8</v>
      </c>
      <c r="V23" s="172">
        <f t="shared" si="6"/>
        <v>0.82873851294903933</v>
      </c>
      <c r="W23" s="173" t="str">
        <f t="shared" si="1"/>
        <v>Incumple</v>
      </c>
      <c r="X23" s="114" t="s">
        <v>328</v>
      </c>
      <c r="Y23" s="394" t="s">
        <v>329</v>
      </c>
      <c r="Z23" s="441">
        <f t="shared" si="2"/>
        <v>0.81436925647451974</v>
      </c>
      <c r="AA23" s="1309">
        <v>0.9</v>
      </c>
      <c r="AB23" s="1309">
        <v>0.9</v>
      </c>
      <c r="AC23" s="441">
        <f t="shared" si="3"/>
        <v>0.87145641882483993</v>
      </c>
      <c r="AD23" s="114" t="s">
        <v>3408</v>
      </c>
    </row>
    <row r="24" spans="1:32" s="249" customFormat="1" ht="71.25" hidden="1" x14ac:dyDescent="0.2">
      <c r="A24" s="118" t="s">
        <v>231</v>
      </c>
      <c r="B24" s="118" t="s">
        <v>54</v>
      </c>
      <c r="C24" s="118" t="s">
        <v>330</v>
      </c>
      <c r="D24" s="118" t="s">
        <v>331</v>
      </c>
      <c r="E24" s="118" t="s">
        <v>332</v>
      </c>
      <c r="F24" s="118" t="s">
        <v>333</v>
      </c>
      <c r="G24" s="118" t="s">
        <v>334</v>
      </c>
      <c r="H24" s="118">
        <v>1</v>
      </c>
      <c r="I24" s="118" t="s">
        <v>236</v>
      </c>
      <c r="J24" s="118" t="s">
        <v>237</v>
      </c>
      <c r="K24" s="118" t="s">
        <v>238</v>
      </c>
      <c r="L24" s="118" t="s">
        <v>334</v>
      </c>
      <c r="M24" s="236">
        <v>43252</v>
      </c>
      <c r="N24" s="115">
        <v>43830</v>
      </c>
      <c r="O24" s="281">
        <f t="shared" si="0"/>
        <v>82.571428571428569</v>
      </c>
      <c r="P24" s="115">
        <v>43369</v>
      </c>
      <c r="Q24" s="236">
        <v>43369</v>
      </c>
      <c r="R24" s="513">
        <f t="shared" si="7"/>
        <v>-65.857142857142861</v>
      </c>
      <c r="S24" s="514" t="str">
        <f t="shared" ca="1" si="4"/>
        <v>Alerta</v>
      </c>
      <c r="T24" s="517">
        <v>1</v>
      </c>
      <c r="U24" s="238">
        <f t="shared" si="5"/>
        <v>1</v>
      </c>
      <c r="V24" s="240" t="str">
        <f t="shared" si="6"/>
        <v>100%</v>
      </c>
      <c r="W24" s="516" t="str">
        <f t="shared" si="1"/>
        <v>Cumple</v>
      </c>
      <c r="X24" s="114"/>
      <c r="Y24" s="114" t="s">
        <v>335</v>
      </c>
      <c r="Z24" s="250">
        <f t="shared" si="2"/>
        <v>1</v>
      </c>
      <c r="AA24" s="118"/>
      <c r="AB24" s="118"/>
      <c r="AC24" s="250"/>
      <c r="AD24" s="114"/>
    </row>
    <row r="25" spans="1:32" ht="189.75" hidden="1" customHeight="1" thickBot="1" x14ac:dyDescent="0.25">
      <c r="A25" s="114" t="s">
        <v>231</v>
      </c>
      <c r="B25" s="114" t="s">
        <v>54</v>
      </c>
      <c r="C25" s="114" t="s">
        <v>336</v>
      </c>
      <c r="D25" s="114" t="s">
        <v>337</v>
      </c>
      <c r="E25" s="114" t="s">
        <v>338</v>
      </c>
      <c r="F25" s="114" t="s">
        <v>339</v>
      </c>
      <c r="G25" s="114" t="s">
        <v>340</v>
      </c>
      <c r="H25" s="114">
        <v>1</v>
      </c>
      <c r="I25" s="114" t="s">
        <v>236</v>
      </c>
      <c r="J25" s="114" t="s">
        <v>237</v>
      </c>
      <c r="K25" s="114" t="s">
        <v>238</v>
      </c>
      <c r="L25" s="114" t="s">
        <v>340</v>
      </c>
      <c r="M25" s="115"/>
      <c r="N25" s="115"/>
      <c r="O25" s="281"/>
      <c r="P25" s="115"/>
      <c r="Q25" s="115"/>
      <c r="R25" s="170"/>
      <c r="S25" s="171"/>
      <c r="T25" s="218"/>
      <c r="U25" s="92"/>
      <c r="V25" s="172"/>
      <c r="W25" s="173"/>
      <c r="X25" s="114"/>
      <c r="Y25" s="114" t="s">
        <v>264</v>
      </c>
      <c r="Z25" s="190">
        <f t="shared" si="2"/>
        <v>0</v>
      </c>
      <c r="AA25" s="114"/>
      <c r="AB25" s="114"/>
      <c r="AC25" s="190">
        <f t="shared" si="3"/>
        <v>0</v>
      </c>
      <c r="AD25" s="114"/>
    </row>
    <row r="26" spans="1:32" ht="45.75" hidden="1" customHeight="1" thickBot="1" x14ac:dyDescent="0.25">
      <c r="A26"/>
      <c r="B26"/>
      <c r="C26"/>
      <c r="D26"/>
      <c r="E26"/>
      <c r="F26"/>
      <c r="G26" s="174" t="s">
        <v>80</v>
      </c>
      <c r="H26" s="175">
        <f>SUM(H7:H25)</f>
        <v>28</v>
      </c>
      <c r="I26"/>
      <c r="J26"/>
      <c r="K26"/>
      <c r="L26"/>
      <c r="M26"/>
      <c r="N26"/>
      <c r="O26"/>
      <c r="P26"/>
      <c r="Q26" s="1518" t="s">
        <v>81</v>
      </c>
      <c r="R26" s="1518"/>
      <c r="S26" s="1518"/>
      <c r="T26" s="175">
        <f>SUM(T7:T25)</f>
        <v>24.4</v>
      </c>
      <c r="U26" s="176">
        <f>AVERAGE(U7:U25)</f>
        <v>0.96250000000000002</v>
      </c>
      <c r="V26" s="177" t="s">
        <v>46</v>
      </c>
      <c r="W26" s="178">
        <f>(COUNTIF(W7:W25,"Cumple"))/COUNTA(W7:W25)</f>
        <v>0.375</v>
      </c>
      <c r="X26"/>
      <c r="Y26"/>
      <c r="Z26"/>
      <c r="AA26" s="1518" t="s">
        <v>81</v>
      </c>
      <c r="AB26" s="1518"/>
      <c r="AC26" s="178">
        <f>AVERAGE(AC7:AC25)</f>
        <v>0.77739487607908664</v>
      </c>
      <c r="AD26"/>
      <c r="AE26"/>
      <c r="AF26"/>
    </row>
    <row r="27" spans="1:32" x14ac:dyDescent="0.2">
      <c r="A27"/>
      <c r="B27"/>
      <c r="C27"/>
      <c r="D27"/>
      <c r="E27"/>
      <c r="F27"/>
      <c r="I27"/>
      <c r="J27"/>
      <c r="K27"/>
      <c r="L27"/>
      <c r="M27"/>
      <c r="N27"/>
      <c r="O27"/>
      <c r="P27"/>
      <c r="X27"/>
      <c r="Y27"/>
      <c r="Z27"/>
      <c r="AD27"/>
      <c r="AE27"/>
      <c r="AF27"/>
    </row>
    <row r="28" spans="1:32" x14ac:dyDescent="0.2">
      <c r="A28"/>
      <c r="B28"/>
      <c r="C28"/>
      <c r="D28"/>
      <c r="E28"/>
      <c r="F28"/>
      <c r="I28"/>
      <c r="J28"/>
      <c r="K28"/>
      <c r="L28"/>
      <c r="M28"/>
      <c r="N28"/>
      <c r="O28"/>
      <c r="P28"/>
      <c r="X28"/>
      <c r="Y28"/>
      <c r="Z28"/>
      <c r="AD28"/>
      <c r="AE28"/>
      <c r="AF28"/>
    </row>
    <row r="29" spans="1:32" x14ac:dyDescent="0.2">
      <c r="A29"/>
      <c r="B29"/>
      <c r="C29"/>
      <c r="D29"/>
      <c r="E29"/>
      <c r="F29"/>
      <c r="I29"/>
      <c r="J29"/>
      <c r="K29"/>
      <c r="L29"/>
      <c r="M29"/>
      <c r="N29"/>
      <c r="O29"/>
      <c r="P29"/>
      <c r="T29" s="66"/>
      <c r="X29"/>
      <c r="Y29"/>
      <c r="Z29"/>
      <c r="AD29"/>
      <c r="AE29"/>
      <c r="AF29"/>
    </row>
    <row r="30" spans="1:32" x14ac:dyDescent="0.2">
      <c r="A30"/>
      <c r="B30"/>
      <c r="C30"/>
      <c r="D30"/>
      <c r="E30"/>
      <c r="F30"/>
      <c r="I30"/>
      <c r="J30"/>
      <c r="K30"/>
      <c r="L30"/>
      <c r="M30"/>
      <c r="N30"/>
      <c r="O30"/>
      <c r="P30"/>
      <c r="T30" s="66"/>
      <c r="X30"/>
      <c r="Y30"/>
      <c r="Z30"/>
      <c r="AD30"/>
      <c r="AE30"/>
      <c r="AF30"/>
    </row>
    <row r="31" spans="1:32" x14ac:dyDescent="0.2">
      <c r="A31"/>
      <c r="B31"/>
      <c r="C31"/>
      <c r="D31"/>
      <c r="E31"/>
      <c r="F31"/>
      <c r="I31"/>
      <c r="J31"/>
      <c r="K31"/>
      <c r="L31"/>
      <c r="M31"/>
      <c r="N31"/>
      <c r="O31"/>
      <c r="P31"/>
      <c r="T31" s="66"/>
      <c r="AD31"/>
      <c r="AE31"/>
      <c r="AF31"/>
    </row>
    <row r="32" spans="1:32" x14ac:dyDescent="0.2">
      <c r="A32"/>
      <c r="B32"/>
      <c r="C32"/>
      <c r="D32"/>
      <c r="E32"/>
      <c r="F32"/>
      <c r="I32"/>
      <c r="J32"/>
      <c r="K32"/>
      <c r="L32"/>
      <c r="M32"/>
      <c r="N32"/>
      <c r="O32"/>
      <c r="P32"/>
      <c r="AD32"/>
      <c r="AE32"/>
      <c r="AF32"/>
    </row>
    <row r="33" spans="1:32" x14ac:dyDescent="0.2">
      <c r="A33"/>
      <c r="B33"/>
      <c r="C33"/>
      <c r="D33"/>
      <c r="E33"/>
      <c r="F33"/>
      <c r="I33"/>
      <c r="J33"/>
      <c r="K33"/>
      <c r="L33"/>
      <c r="M33"/>
      <c r="N33"/>
      <c r="O33"/>
      <c r="P33"/>
      <c r="AD33"/>
      <c r="AE33"/>
      <c r="AF33"/>
    </row>
    <row r="34" spans="1:32" x14ac:dyDescent="0.2">
      <c r="A34"/>
      <c r="B34"/>
      <c r="C34"/>
      <c r="D34"/>
      <c r="E34"/>
      <c r="F34"/>
      <c r="I34"/>
      <c r="J34"/>
      <c r="K34"/>
      <c r="L34"/>
      <c r="M34"/>
      <c r="N34"/>
      <c r="O34"/>
      <c r="P34"/>
      <c r="AD34"/>
      <c r="AE34"/>
      <c r="AF34"/>
    </row>
    <row r="35" spans="1:32" x14ac:dyDescent="0.2">
      <c r="A35"/>
      <c r="B35"/>
      <c r="C35"/>
      <c r="D35"/>
      <c r="E35"/>
      <c r="F35"/>
      <c r="I35"/>
      <c r="J35"/>
      <c r="K35"/>
      <c r="L35"/>
      <c r="M35"/>
      <c r="N35"/>
      <c r="O35"/>
      <c r="P35"/>
      <c r="AD35"/>
      <c r="AE35"/>
      <c r="AF35"/>
    </row>
    <row r="36" spans="1:32" x14ac:dyDescent="0.2">
      <c r="A36"/>
      <c r="B36"/>
      <c r="C36"/>
      <c r="D36"/>
      <c r="E36"/>
      <c r="F36"/>
      <c r="I36"/>
      <c r="J36"/>
      <c r="K36"/>
      <c r="L36"/>
      <c r="M36"/>
      <c r="N36"/>
      <c r="O36"/>
      <c r="P36"/>
      <c r="AD36"/>
      <c r="AE36"/>
      <c r="AF36"/>
    </row>
    <row r="37" spans="1:32" x14ac:dyDescent="0.2">
      <c r="I37"/>
      <c r="J37"/>
      <c r="K37"/>
      <c r="L37"/>
      <c r="M37"/>
      <c r="N37"/>
      <c r="O37"/>
      <c r="P37"/>
      <c r="AD37"/>
      <c r="AE37"/>
      <c r="AF37"/>
    </row>
  </sheetData>
  <autoFilter ref="A6:AD26" xr:uid="{E89D4CB8-B9B7-4B43-90B0-4527A4857D6C}">
    <filterColumn colId="25">
      <filters>
        <filter val="50%"/>
        <filter val="89%"/>
        <filter val="94%"/>
        <filter val="95%"/>
      </filters>
    </filterColumn>
  </autoFilter>
  <mergeCells count="26">
    <mergeCell ref="A1:B1"/>
    <mergeCell ref="C1:N1"/>
    <mergeCell ref="A3:B3"/>
    <mergeCell ref="C3:F3"/>
    <mergeCell ref="G3:H3"/>
    <mergeCell ref="I3:N3"/>
    <mergeCell ref="A2:B2"/>
    <mergeCell ref="C2:F2"/>
    <mergeCell ref="G2:H2"/>
    <mergeCell ref="I2:N2"/>
    <mergeCell ref="A4:B4"/>
    <mergeCell ref="C4:F4"/>
    <mergeCell ref="G4:H4"/>
    <mergeCell ref="I4:N4"/>
    <mergeCell ref="O4:P4"/>
    <mergeCell ref="AA26:AB26"/>
    <mergeCell ref="Q26:S26"/>
    <mergeCell ref="Z1:AD4"/>
    <mergeCell ref="O3:P3"/>
    <mergeCell ref="T4:U4"/>
    <mergeCell ref="V4:Y4"/>
    <mergeCell ref="Q4:S4"/>
    <mergeCell ref="O1:P2"/>
    <mergeCell ref="Q1:Y2"/>
    <mergeCell ref="W3:X3"/>
    <mergeCell ref="Q3:V3"/>
  </mergeCells>
  <conditionalFormatting sqref="R7:R25">
    <cfRule type="cellIs" dxfId="432" priority="32" operator="greaterThan">
      <formula>0</formula>
    </cfRule>
    <cfRule type="cellIs" dxfId="431" priority="33" operator="lessThan">
      <formula>0</formula>
    </cfRule>
  </conditionalFormatting>
  <conditionalFormatting sqref="S7:S25">
    <cfRule type="containsText" dxfId="430" priority="30" operator="containsText" text="Alerta">
      <formula>NOT(ISERROR(SEARCH("Alerta",S7)))</formula>
    </cfRule>
    <cfRule type="containsText" dxfId="429" priority="31" operator="containsText" text="En tiempo">
      <formula>NOT(ISERROR(SEARCH("En tiempo",S7)))</formula>
    </cfRule>
  </conditionalFormatting>
  <conditionalFormatting sqref="U7:U26">
    <cfRule type="cellIs" dxfId="428" priority="9" stopIfTrue="1" operator="between">
      <formula>0.8</formula>
      <formula>1</formula>
    </cfRule>
    <cfRule type="cellIs" dxfId="427" priority="10" stopIfTrue="1" operator="between">
      <formula>0.5</formula>
      <formula>0.79</formula>
    </cfRule>
    <cfRule type="cellIs" dxfId="426" priority="11" stopIfTrue="1" operator="between">
      <formula>0.3</formula>
      <formula>0.49</formula>
    </cfRule>
    <cfRule type="cellIs" dxfId="425" priority="12" stopIfTrue="1" operator="between">
      <formula>0</formula>
      <formula>0.29</formula>
    </cfRule>
  </conditionalFormatting>
  <conditionalFormatting sqref="V7:V25">
    <cfRule type="cellIs" dxfId="424" priority="24" operator="between">
      <formula>0.19</formula>
      <formula>0</formula>
    </cfRule>
    <cfRule type="cellIs" dxfId="423" priority="25" operator="between">
      <formula>0.49</formula>
      <formula>0.2</formula>
    </cfRule>
    <cfRule type="cellIs" dxfId="422" priority="26" operator="between">
      <formula>0.89</formula>
      <formula>0.5</formula>
    </cfRule>
    <cfRule type="cellIs" dxfId="421" priority="27" operator="between">
      <formula>1</formula>
      <formula>0.9</formula>
    </cfRule>
  </conditionalFormatting>
  <conditionalFormatting sqref="W7:W25">
    <cfRule type="containsText" dxfId="420" priority="28" operator="containsText" text="Incumple">
      <formula>NOT(ISERROR(SEARCH("Incumple",W7)))</formula>
    </cfRule>
    <cfRule type="containsText" dxfId="419" priority="29" operator="containsText" text="Cumple">
      <formula>NOT(ISERROR(SEARCH("Cumple",W7)))</formula>
    </cfRule>
  </conditionalFormatting>
  <conditionalFormatting sqref="W26">
    <cfRule type="cellIs" dxfId="418" priority="16" operator="between">
      <formula>0.19</formula>
      <formula>0</formula>
    </cfRule>
    <cfRule type="cellIs" dxfId="417" priority="17" operator="between">
      <formula>0.49</formula>
      <formula>0.2</formula>
    </cfRule>
    <cfRule type="cellIs" dxfId="416" priority="18" operator="between">
      <formula>0.89</formula>
      <formula>0.5</formula>
    </cfRule>
    <cfRule type="cellIs" dxfId="415" priority="19" operator="between">
      <formula>1</formula>
      <formula>0.9</formula>
    </cfRule>
  </conditionalFormatting>
  <conditionalFormatting sqref="Z7:Z25">
    <cfRule type="cellIs" dxfId="414" priority="5" operator="between">
      <formula>0.29</formula>
      <formula>0</formula>
    </cfRule>
    <cfRule type="cellIs" dxfId="413" priority="6" operator="between">
      <formula>0.49</formula>
      <formula>0.3</formula>
    </cfRule>
    <cfRule type="cellIs" dxfId="412" priority="7" operator="between">
      <formula>0.79</formula>
      <formula>0.5</formula>
    </cfRule>
    <cfRule type="cellIs" dxfId="411" priority="8" operator="between">
      <formula>1</formula>
      <formula>0.8</formula>
    </cfRule>
  </conditionalFormatting>
  <conditionalFormatting sqref="AC7:AC25">
    <cfRule type="cellIs" dxfId="410" priority="1" operator="between">
      <formula>0.29</formula>
      <formula>0</formula>
    </cfRule>
    <cfRule type="cellIs" dxfId="409" priority="2" operator="between">
      <formula>0.49</formula>
      <formula>0.3</formula>
    </cfRule>
    <cfRule type="cellIs" dxfId="408" priority="3" operator="between">
      <formula>0.79</formula>
      <formula>0.5</formula>
    </cfRule>
    <cfRule type="cellIs" dxfId="407" priority="4" operator="between">
      <formula>1</formula>
      <formula>0.8</formula>
    </cfRule>
  </conditionalFormatting>
  <conditionalFormatting sqref="AC26">
    <cfRule type="cellIs" dxfId="406" priority="13" operator="between">
      <formula>0.3</formula>
      <formula>0</formula>
    </cfRule>
    <cfRule type="cellIs" dxfId="405" priority="14" operator="between">
      <formula>0.6999</formula>
      <formula>0.3111</formula>
    </cfRule>
    <cfRule type="cellIs" dxfId="404" priority="15" operator="between">
      <formula>1</formula>
      <formula>0.7</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B1B8E-C10B-42A1-A076-3C0B21313F36}">
  <sheetPr>
    <tabColor rgb="FFFFFF00"/>
  </sheetPr>
  <dimension ref="A1:AD29"/>
  <sheetViews>
    <sheetView topLeftCell="P1" zoomScale="80" zoomScaleNormal="80" workbookViewId="0">
      <selection activeCell="V4" sqref="V4:Y4"/>
    </sheetView>
  </sheetViews>
  <sheetFormatPr baseColWidth="10" defaultColWidth="18.85546875" defaultRowHeight="12.75" x14ac:dyDescent="0.2"/>
  <cols>
    <col min="1" max="2" width="10.5703125" customWidth="1"/>
    <col min="3" max="3" width="121.5703125" customWidth="1"/>
    <col min="4" max="4" width="41.5703125" customWidth="1"/>
    <col min="5" max="5" width="31.5703125" customWidth="1"/>
    <col min="6" max="6" width="55.28515625" customWidth="1"/>
    <col min="7" max="7" width="22.140625" customWidth="1"/>
    <col min="8" max="8" width="17.140625" customWidth="1"/>
    <col min="9" max="9" width="25.7109375" customWidth="1"/>
    <col min="10" max="10" width="18.85546875" customWidth="1"/>
    <col min="11" max="11" width="14.28515625" customWidth="1"/>
    <col min="12" max="12" width="20" customWidth="1"/>
    <col min="13" max="14" width="13.28515625" customWidth="1"/>
    <col min="15" max="15" width="13.42578125" customWidth="1"/>
    <col min="16" max="16" width="13.85546875" customWidth="1"/>
    <col min="17" max="17" width="15.140625" customWidth="1"/>
    <col min="18" max="18" width="12.28515625" customWidth="1"/>
    <col min="19" max="19" width="10.28515625" customWidth="1"/>
    <col min="20" max="20" width="11.7109375" customWidth="1"/>
    <col min="21" max="21" width="13.28515625" customWidth="1"/>
    <col min="22" max="22" width="13" customWidth="1"/>
    <col min="23" max="23" width="14.5703125" customWidth="1"/>
    <col min="24" max="24" width="66.28515625" customWidth="1"/>
    <col min="25" max="25" width="75.7109375" customWidth="1"/>
    <col min="26" max="26" width="11.5703125" bestFit="1" customWidth="1"/>
    <col min="27" max="28" width="13.28515625" customWidth="1"/>
    <col min="29" max="29" width="18.85546875" customWidth="1"/>
    <col min="30" max="30" width="33.7109375" customWidth="1"/>
  </cols>
  <sheetData>
    <row r="1" spans="1:30" ht="57" customHeight="1" thickBot="1" x14ac:dyDescent="0.25">
      <c r="A1" s="1526" t="s">
        <v>0</v>
      </c>
      <c r="B1" s="1526"/>
      <c r="C1" s="1530" t="s">
        <v>1</v>
      </c>
      <c r="D1" s="1530"/>
      <c r="E1" s="1530"/>
      <c r="F1" s="1530"/>
      <c r="G1" s="1530"/>
      <c r="H1" s="1530"/>
      <c r="I1" s="1530"/>
      <c r="J1" s="1530"/>
      <c r="K1" s="1530"/>
      <c r="L1" s="1530"/>
      <c r="M1" s="1530"/>
      <c r="N1" s="1530"/>
      <c r="O1" s="1530"/>
      <c r="P1" s="1530"/>
      <c r="Q1" s="1530" t="s">
        <v>2</v>
      </c>
      <c r="R1" s="1530"/>
      <c r="S1" s="1530"/>
      <c r="T1" s="1530"/>
      <c r="U1" s="1530"/>
      <c r="V1" s="1530"/>
      <c r="W1" s="1530"/>
      <c r="X1" s="1530"/>
      <c r="Y1" s="1530"/>
      <c r="Z1" s="1530" t="s">
        <v>2</v>
      </c>
      <c r="AA1" s="1530"/>
      <c r="AB1" s="1530"/>
      <c r="AC1" s="1530"/>
      <c r="AD1" s="1530"/>
    </row>
    <row r="2" spans="1:30" ht="22.5" customHeight="1" thickBot="1" x14ac:dyDescent="0.25">
      <c r="A2" s="1526" t="s">
        <v>3</v>
      </c>
      <c r="B2" s="1526"/>
      <c r="C2" s="1526" t="s">
        <v>4</v>
      </c>
      <c r="D2" s="1531"/>
      <c r="E2" s="1531"/>
      <c r="F2" s="1531"/>
      <c r="G2" s="1526" t="s">
        <v>5</v>
      </c>
      <c r="H2" s="1526"/>
      <c r="I2" s="1526" t="s">
        <v>6</v>
      </c>
      <c r="J2" s="1526"/>
      <c r="K2" s="1526"/>
      <c r="L2" s="1526"/>
      <c r="M2" s="1526"/>
      <c r="N2" s="1526"/>
      <c r="O2" s="1530"/>
      <c r="P2" s="1530"/>
      <c r="Q2" s="1530"/>
      <c r="R2" s="1530"/>
      <c r="S2" s="1530"/>
      <c r="T2" s="1530"/>
      <c r="U2" s="1530"/>
      <c r="V2" s="1530"/>
      <c r="W2" s="1530"/>
      <c r="X2" s="1530"/>
      <c r="Y2" s="1530"/>
      <c r="Z2" s="1530"/>
      <c r="AA2" s="1530"/>
      <c r="AB2" s="1530"/>
      <c r="AC2" s="1530"/>
      <c r="AD2" s="1530"/>
    </row>
    <row r="3" spans="1:30" ht="36.75" customHeight="1" x14ac:dyDescent="0.2">
      <c r="A3" s="1527" t="s">
        <v>7</v>
      </c>
      <c r="B3" s="1527"/>
      <c r="C3" s="1528" t="s">
        <v>847</v>
      </c>
      <c r="D3" s="1528"/>
      <c r="E3" s="1528"/>
      <c r="F3" s="1528"/>
      <c r="G3" s="1527" t="s">
        <v>9</v>
      </c>
      <c r="H3" s="1527"/>
      <c r="I3" s="1529">
        <v>43952</v>
      </c>
      <c r="J3" s="1526"/>
      <c r="K3" s="1526"/>
      <c r="L3" s="1526"/>
      <c r="M3" s="1526"/>
      <c r="N3" s="1526"/>
      <c r="O3" s="1527" t="s">
        <v>11</v>
      </c>
      <c r="P3" s="1527"/>
      <c r="Q3" s="1509">
        <v>46050</v>
      </c>
      <c r="R3" s="1509"/>
      <c r="S3" s="1509"/>
      <c r="T3" s="1509"/>
      <c r="U3" s="1509"/>
      <c r="V3" s="1509"/>
      <c r="W3" s="1527" t="s">
        <v>12</v>
      </c>
      <c r="X3" s="1527"/>
      <c r="Y3" s="158" t="s">
        <v>452</v>
      </c>
      <c r="Z3" s="1530"/>
      <c r="AA3" s="1530"/>
      <c r="AB3" s="1530"/>
      <c r="AC3" s="1530"/>
      <c r="AD3" s="1530"/>
    </row>
    <row r="4" spans="1:30" ht="78.75" customHeight="1" x14ac:dyDescent="0.2">
      <c r="A4" s="1527" t="s">
        <v>14</v>
      </c>
      <c r="B4" s="1527"/>
      <c r="C4" s="1528" t="s">
        <v>848</v>
      </c>
      <c r="D4" s="1528"/>
      <c r="E4" s="1528"/>
      <c r="F4" s="1528"/>
      <c r="G4" s="1527" t="s">
        <v>16</v>
      </c>
      <c r="H4" s="1527"/>
      <c r="I4" s="1529">
        <v>44742</v>
      </c>
      <c r="J4" s="1529"/>
      <c r="K4" s="1529"/>
      <c r="L4" s="1529"/>
      <c r="M4" s="1529"/>
      <c r="N4" s="1529"/>
      <c r="O4" s="1527" t="s">
        <v>17</v>
      </c>
      <c r="P4" s="1527"/>
      <c r="Q4" s="1526" t="s">
        <v>18</v>
      </c>
      <c r="R4" s="1526"/>
      <c r="S4" s="1526"/>
      <c r="T4" s="1525" t="s">
        <v>19</v>
      </c>
      <c r="U4" s="1525"/>
      <c r="V4" s="1526" t="s">
        <v>3409</v>
      </c>
      <c r="W4" s="1526"/>
      <c r="X4" s="1526"/>
      <c r="Y4" s="1526"/>
      <c r="Z4" s="1530"/>
      <c r="AA4" s="1530"/>
      <c r="AB4" s="1530"/>
      <c r="AC4" s="1530"/>
      <c r="AD4" s="1530"/>
    </row>
    <row r="5" spans="1:30" ht="21" thickBot="1" x14ac:dyDescent="0.25">
      <c r="A5" s="159" t="s">
        <v>21</v>
      </c>
      <c r="B5" s="159"/>
      <c r="C5" s="159"/>
      <c r="D5" s="159"/>
      <c r="E5" s="159"/>
      <c r="F5" s="159"/>
      <c r="G5" s="159"/>
      <c r="H5" s="159"/>
      <c r="I5" s="159"/>
      <c r="J5" s="159"/>
      <c r="K5" s="159"/>
      <c r="L5" s="159"/>
      <c r="M5" s="159"/>
      <c r="N5" s="159"/>
      <c r="O5" s="160" t="s">
        <v>22</v>
      </c>
      <c r="P5" s="160"/>
      <c r="Q5" s="160"/>
      <c r="R5" s="160"/>
      <c r="S5" s="160"/>
      <c r="T5" s="160"/>
      <c r="U5" s="160"/>
      <c r="V5" s="160"/>
      <c r="W5" s="160"/>
      <c r="X5" s="160"/>
      <c r="Y5" s="160"/>
      <c r="Z5" s="161" t="s">
        <v>23</v>
      </c>
      <c r="AA5" s="161"/>
      <c r="AB5" s="161"/>
      <c r="AC5" s="161"/>
      <c r="AD5" s="161"/>
    </row>
    <row r="6" spans="1:30" ht="95.25" thickBot="1" x14ac:dyDescent="0.25">
      <c r="A6" s="162" t="s">
        <v>24</v>
      </c>
      <c r="B6" s="162" t="s">
        <v>25</v>
      </c>
      <c r="C6" s="162" t="s">
        <v>230</v>
      </c>
      <c r="D6" s="162" t="s">
        <v>27</v>
      </c>
      <c r="E6" s="162" t="s">
        <v>28</v>
      </c>
      <c r="F6" s="162" t="s">
        <v>29</v>
      </c>
      <c r="G6" s="162" t="s">
        <v>30</v>
      </c>
      <c r="H6" s="162" t="s">
        <v>31</v>
      </c>
      <c r="I6" s="1370" t="s">
        <v>32</v>
      </c>
      <c r="J6" s="1370" t="s">
        <v>33</v>
      </c>
      <c r="K6" s="1370" t="s">
        <v>34</v>
      </c>
      <c r="L6" s="1370" t="s">
        <v>35</v>
      </c>
      <c r="M6" s="1370" t="s">
        <v>36</v>
      </c>
      <c r="N6" s="1370" t="s">
        <v>37</v>
      </c>
      <c r="O6" s="1371" t="s">
        <v>38</v>
      </c>
      <c r="P6" s="1371" t="s">
        <v>39</v>
      </c>
      <c r="Q6" s="1372" t="s">
        <v>40</v>
      </c>
      <c r="R6" s="1371" t="s">
        <v>41</v>
      </c>
      <c r="S6" s="1371" t="s">
        <v>42</v>
      </c>
      <c r="T6" s="1371" t="s">
        <v>43</v>
      </c>
      <c r="U6" s="1371" t="s">
        <v>44</v>
      </c>
      <c r="V6" s="1371" t="s">
        <v>45</v>
      </c>
      <c r="W6" s="1371" t="s">
        <v>46</v>
      </c>
      <c r="X6" s="1371" t="s">
        <v>47</v>
      </c>
      <c r="Y6" s="1371" t="s">
        <v>48</v>
      </c>
      <c r="Z6" s="163" t="s">
        <v>49</v>
      </c>
      <c r="AA6" s="163" t="s">
        <v>849</v>
      </c>
      <c r="AB6" s="163" t="s">
        <v>51</v>
      </c>
      <c r="AC6" s="163" t="s">
        <v>52</v>
      </c>
      <c r="AD6" s="163" t="s">
        <v>53</v>
      </c>
    </row>
    <row r="7" spans="1:30" s="181" customFormat="1" ht="268.5" customHeight="1" x14ac:dyDescent="0.2">
      <c r="A7" s="118" t="s">
        <v>231</v>
      </c>
      <c r="B7" s="118" t="s">
        <v>54</v>
      </c>
      <c r="C7" s="118" t="s">
        <v>850</v>
      </c>
      <c r="D7" s="118" t="s">
        <v>851</v>
      </c>
      <c r="E7" s="118" t="s">
        <v>852</v>
      </c>
      <c r="F7" s="118" t="s">
        <v>853</v>
      </c>
      <c r="G7" s="118" t="s">
        <v>854</v>
      </c>
      <c r="H7" s="118">
        <v>2</v>
      </c>
      <c r="I7" s="114" t="s">
        <v>855</v>
      </c>
      <c r="J7" s="114" t="s">
        <v>237</v>
      </c>
      <c r="K7" s="114" t="s">
        <v>238</v>
      </c>
      <c r="L7" s="114" t="s">
        <v>856</v>
      </c>
      <c r="M7" s="115">
        <v>43952</v>
      </c>
      <c r="N7" s="115">
        <v>46387</v>
      </c>
      <c r="O7" s="407">
        <f>(+N7-M7)/7</f>
        <v>347.85714285714283</v>
      </c>
      <c r="P7" s="399">
        <v>46050</v>
      </c>
      <c r="Q7" s="399">
        <f>P7</f>
        <v>46050</v>
      </c>
      <c r="R7" s="895">
        <f>(Q7-M7)/7-O7</f>
        <v>-48.14285714285711</v>
      </c>
      <c r="S7" s="1373" t="str">
        <f ca="1">IF((N7-TODAY())/7&gt;=0,"En tiempo","Alerta")</f>
        <v>En tiempo</v>
      </c>
      <c r="T7" s="408">
        <v>0.6</v>
      </c>
      <c r="U7" s="92">
        <f>IF(T7/H7=1,1,+T7/H7)</f>
        <v>0.3</v>
      </c>
      <c r="V7" s="1374" t="str">
        <f>IF(R7&gt;O7,0%,IF(R7&lt;=0,"100%",1-(R7/O7)))</f>
        <v>100%</v>
      </c>
      <c r="W7" s="1375" t="str">
        <f>IF(P7&lt;=N7,"Cumple","Incumple")</f>
        <v>Cumple</v>
      </c>
      <c r="X7" s="403" t="s">
        <v>3410</v>
      </c>
      <c r="Y7" s="403" t="s">
        <v>3411</v>
      </c>
      <c r="Z7" s="172">
        <f>(U7+V7)/2</f>
        <v>0.65</v>
      </c>
      <c r="AA7" s="226"/>
      <c r="AB7" s="226"/>
      <c r="AC7" s="172">
        <f>AVERAGE(Z7:AB7)</f>
        <v>0.65</v>
      </c>
      <c r="AD7" s="226"/>
    </row>
    <row r="8" spans="1:30" s="181" customFormat="1" ht="119.25" customHeight="1" x14ac:dyDescent="0.2">
      <c r="A8" s="118" t="s">
        <v>231</v>
      </c>
      <c r="B8" s="118" t="s">
        <v>54</v>
      </c>
      <c r="C8" s="118" t="s">
        <v>857</v>
      </c>
      <c r="D8" s="118" t="s">
        <v>858</v>
      </c>
      <c r="E8" s="118" t="s">
        <v>859</v>
      </c>
      <c r="F8" s="118" t="s">
        <v>860</v>
      </c>
      <c r="G8" s="118" t="s">
        <v>861</v>
      </c>
      <c r="H8" s="118">
        <v>2</v>
      </c>
      <c r="I8" s="114" t="s">
        <v>855</v>
      </c>
      <c r="J8" s="114" t="s">
        <v>237</v>
      </c>
      <c r="K8" s="114" t="s">
        <v>238</v>
      </c>
      <c r="L8" s="114" t="s">
        <v>862</v>
      </c>
      <c r="M8" s="115">
        <v>44470</v>
      </c>
      <c r="N8" s="115">
        <v>44742</v>
      </c>
      <c r="O8" s="407">
        <f>(+N8-M8)/7</f>
        <v>38.857142857142854</v>
      </c>
      <c r="P8" s="399">
        <v>44754</v>
      </c>
      <c r="Q8" s="399">
        <v>44754</v>
      </c>
      <c r="R8" s="895">
        <f t="shared" ref="R8:R25" si="0">(Q8-M8)/7-O8</f>
        <v>1.7142857142857153</v>
      </c>
      <c r="S8" s="1373" t="str">
        <f t="shared" ref="S8:S28" ca="1" si="1">IF((N8-TODAY())/7&gt;=0,"En tiempo","Alerta")</f>
        <v>Alerta</v>
      </c>
      <c r="T8" s="408">
        <v>2</v>
      </c>
      <c r="U8" s="92">
        <f t="shared" ref="U8:U28" si="2">IF(T8/H8=1,1,+T8/H8)</f>
        <v>1</v>
      </c>
      <c r="V8" s="1374">
        <f t="shared" ref="V8:V28" si="3">IF(R8&gt;O8,0%,IF(R8&lt;=0,"100%",1-(R8/O8)))</f>
        <v>0.95588235294117641</v>
      </c>
      <c r="W8" s="1375" t="str">
        <f>IF(Q8&lt;=N8,"Cumple","Incumple")</f>
        <v>Incumple</v>
      </c>
      <c r="X8" s="403" t="s">
        <v>863</v>
      </c>
      <c r="Y8" s="403" t="s">
        <v>864</v>
      </c>
      <c r="Z8" s="172">
        <f t="shared" ref="Z8:Z28" si="4">(U8+V8)/2</f>
        <v>0.9779411764705882</v>
      </c>
      <c r="AA8" s="226"/>
      <c r="AB8" s="226"/>
      <c r="AC8" s="172">
        <f>AVERAGE(Z8:AB8)</f>
        <v>0.9779411764705882</v>
      </c>
      <c r="AD8" s="896"/>
    </row>
    <row r="9" spans="1:30" s="181" customFormat="1" ht="270.75" customHeight="1" x14ac:dyDescent="0.2">
      <c r="A9" s="118" t="s">
        <v>231</v>
      </c>
      <c r="B9" s="118" t="s">
        <v>54</v>
      </c>
      <c r="C9" s="118" t="s">
        <v>865</v>
      </c>
      <c r="D9" s="118" t="s">
        <v>866</v>
      </c>
      <c r="E9" s="118" t="s">
        <v>867</v>
      </c>
      <c r="F9" s="118" t="s">
        <v>868</v>
      </c>
      <c r="G9" s="118" t="s">
        <v>869</v>
      </c>
      <c r="H9" s="118">
        <v>1</v>
      </c>
      <c r="I9" s="114" t="s">
        <v>855</v>
      </c>
      <c r="J9" s="114" t="s">
        <v>237</v>
      </c>
      <c r="K9" s="114" t="s">
        <v>238</v>
      </c>
      <c r="L9" s="114" t="s">
        <v>870</v>
      </c>
      <c r="M9" s="115">
        <v>44471</v>
      </c>
      <c r="N9" s="115">
        <v>46387</v>
      </c>
      <c r="O9" s="407">
        <f>(+N9-M9)/7</f>
        <v>273.71428571428572</v>
      </c>
      <c r="P9" s="399">
        <v>46050</v>
      </c>
      <c r="Q9" s="399">
        <f>P9</f>
        <v>46050</v>
      </c>
      <c r="R9" s="895">
        <f>(Q9-M9)/7-O9</f>
        <v>-48.142857142857139</v>
      </c>
      <c r="S9" s="1373" t="str">
        <f t="shared" ca="1" si="1"/>
        <v>En tiempo</v>
      </c>
      <c r="T9" s="408">
        <v>0.3</v>
      </c>
      <c r="U9" s="92">
        <f t="shared" si="2"/>
        <v>0.3</v>
      </c>
      <c r="V9" s="1374" t="str">
        <f t="shared" si="3"/>
        <v>100%</v>
      </c>
      <c r="W9" s="1375" t="str">
        <f>IF(P9&lt;=N9,"Cumple","Incumple")</f>
        <v>Cumple</v>
      </c>
      <c r="X9" s="403" t="s">
        <v>3412</v>
      </c>
      <c r="Y9" s="226" t="s">
        <v>3413</v>
      </c>
      <c r="Z9" s="172">
        <f t="shared" si="4"/>
        <v>0.65</v>
      </c>
      <c r="AA9" s="226"/>
      <c r="AB9" s="226"/>
      <c r="AC9" s="172">
        <f t="shared" ref="AC9:AC28" si="5">AVERAGE(Z9:AB9)</f>
        <v>0.65</v>
      </c>
      <c r="AD9" s="896"/>
    </row>
    <row r="10" spans="1:30" s="181" customFormat="1" ht="409.5" customHeight="1" x14ac:dyDescent="0.2">
      <c r="A10" s="118" t="s">
        <v>231</v>
      </c>
      <c r="B10" s="118" t="s">
        <v>54</v>
      </c>
      <c r="C10" s="118" t="s">
        <v>871</v>
      </c>
      <c r="D10" s="118" t="s">
        <v>872</v>
      </c>
      <c r="E10" s="118" t="s">
        <v>873</v>
      </c>
      <c r="F10" s="812" t="s">
        <v>874</v>
      </c>
      <c r="G10" s="118" t="s">
        <v>875</v>
      </c>
      <c r="H10" s="118">
        <v>12</v>
      </c>
      <c r="I10" s="114" t="s">
        <v>855</v>
      </c>
      <c r="J10" s="114" t="s">
        <v>237</v>
      </c>
      <c r="K10" s="114" t="s">
        <v>238</v>
      </c>
      <c r="L10" s="114" t="s">
        <v>876</v>
      </c>
      <c r="M10" s="115">
        <v>43952</v>
      </c>
      <c r="N10" s="115">
        <v>45607</v>
      </c>
      <c r="O10" s="407">
        <f>(+N10-M10)/7</f>
        <v>236.42857142857142</v>
      </c>
      <c r="P10" s="399">
        <v>45868</v>
      </c>
      <c r="Q10" s="399">
        <v>0</v>
      </c>
      <c r="R10" s="895">
        <f t="shared" si="0"/>
        <v>-6515.2857142857147</v>
      </c>
      <c r="S10" s="1373" t="str">
        <f t="shared" ca="1" si="1"/>
        <v>Alerta</v>
      </c>
      <c r="T10" s="408">
        <v>12</v>
      </c>
      <c r="U10" s="92">
        <f t="shared" si="2"/>
        <v>1</v>
      </c>
      <c r="V10" s="1374" t="str">
        <f t="shared" si="3"/>
        <v>100%</v>
      </c>
      <c r="W10" s="1375" t="str">
        <f>IF(P10&lt;=N10,"Cumple","Incumple")</f>
        <v>Incumple</v>
      </c>
      <c r="X10" s="403" t="s">
        <v>877</v>
      </c>
      <c r="Y10" s="226" t="s">
        <v>878</v>
      </c>
      <c r="Z10" s="172">
        <f t="shared" si="4"/>
        <v>1</v>
      </c>
      <c r="AA10" s="226"/>
      <c r="AB10" s="226"/>
      <c r="AC10" s="172">
        <f t="shared" si="5"/>
        <v>1</v>
      </c>
      <c r="AD10" s="896"/>
    </row>
    <row r="11" spans="1:30" s="181" customFormat="1" ht="233.25" customHeight="1" x14ac:dyDescent="0.2">
      <c r="A11" s="118" t="s">
        <v>231</v>
      </c>
      <c r="B11" s="118" t="s">
        <v>54</v>
      </c>
      <c r="C11" s="118" t="s">
        <v>879</v>
      </c>
      <c r="D11" s="118" t="s">
        <v>880</v>
      </c>
      <c r="E11" s="118" t="s">
        <v>881</v>
      </c>
      <c r="F11" s="118" t="s">
        <v>882</v>
      </c>
      <c r="G11" s="118" t="s">
        <v>883</v>
      </c>
      <c r="H11" s="118">
        <v>2</v>
      </c>
      <c r="I11" s="114" t="s">
        <v>855</v>
      </c>
      <c r="J11" s="114" t="s">
        <v>237</v>
      </c>
      <c r="K11" s="114" t="s">
        <v>238</v>
      </c>
      <c r="L11" s="114" t="s">
        <v>862</v>
      </c>
      <c r="M11" s="115">
        <v>43952</v>
      </c>
      <c r="N11" s="115">
        <v>44745</v>
      </c>
      <c r="O11" s="407">
        <f t="shared" ref="O11:O28" si="6">(+N11-M11)/7</f>
        <v>113.28571428571429</v>
      </c>
      <c r="P11" s="399">
        <v>45282</v>
      </c>
      <c r="Q11" s="399">
        <v>45282</v>
      </c>
      <c r="R11" s="895">
        <f t="shared" si="0"/>
        <v>76.714285714285708</v>
      </c>
      <c r="S11" s="1373" t="str">
        <f t="shared" ca="1" si="1"/>
        <v>Alerta</v>
      </c>
      <c r="T11" s="408">
        <v>2</v>
      </c>
      <c r="U11" s="92">
        <f t="shared" si="2"/>
        <v>1</v>
      </c>
      <c r="V11" s="1374">
        <f t="shared" si="3"/>
        <v>0.32282471626733933</v>
      </c>
      <c r="W11" s="1375" t="str">
        <f>IF(P11&lt;=N11,"Cumple","Incumple")</f>
        <v>Incumple</v>
      </c>
      <c r="X11" s="400" t="s">
        <v>884</v>
      </c>
      <c r="Y11" s="226" t="s">
        <v>885</v>
      </c>
      <c r="Z11" s="172">
        <f t="shared" si="4"/>
        <v>0.66141235813366972</v>
      </c>
      <c r="AA11" s="226"/>
      <c r="AB11" s="226"/>
      <c r="AC11" s="172">
        <f t="shared" si="5"/>
        <v>0.66141235813366972</v>
      </c>
      <c r="AD11" s="896"/>
    </row>
    <row r="12" spans="1:30" s="181" customFormat="1" ht="78" customHeight="1" x14ac:dyDescent="0.2">
      <c r="A12" s="118" t="s">
        <v>231</v>
      </c>
      <c r="B12" s="118" t="s">
        <v>54</v>
      </c>
      <c r="C12" s="118" t="s">
        <v>886</v>
      </c>
      <c r="D12" s="118" t="s">
        <v>887</v>
      </c>
      <c r="E12" s="118" t="s">
        <v>881</v>
      </c>
      <c r="F12" s="118" t="s">
        <v>888</v>
      </c>
      <c r="G12" s="118" t="s">
        <v>883</v>
      </c>
      <c r="H12" s="118">
        <v>1</v>
      </c>
      <c r="I12" s="114" t="s">
        <v>855</v>
      </c>
      <c r="J12" s="114" t="s">
        <v>237</v>
      </c>
      <c r="K12" s="114" t="s">
        <v>238</v>
      </c>
      <c r="L12" s="114" t="s">
        <v>862</v>
      </c>
      <c r="M12" s="115">
        <v>44470</v>
      </c>
      <c r="N12" s="115">
        <v>44746</v>
      </c>
      <c r="O12" s="407">
        <f t="shared" si="6"/>
        <v>39.428571428571431</v>
      </c>
      <c r="P12" s="399">
        <v>45282</v>
      </c>
      <c r="Q12" s="399">
        <v>45282</v>
      </c>
      <c r="R12" s="895">
        <f t="shared" si="0"/>
        <v>76.571428571428569</v>
      </c>
      <c r="S12" s="1373" t="str">
        <f t="shared" ca="1" si="1"/>
        <v>Alerta</v>
      </c>
      <c r="T12" s="408">
        <v>1</v>
      </c>
      <c r="U12" s="92">
        <f t="shared" si="2"/>
        <v>1</v>
      </c>
      <c r="V12" s="1374">
        <f t="shared" si="3"/>
        <v>0</v>
      </c>
      <c r="W12" s="1376" t="str">
        <f>IF(P12&lt;=N12,"Cumple","Incumple")</f>
        <v>Incumple</v>
      </c>
      <c r="X12" s="406" t="s">
        <v>889</v>
      </c>
      <c r="Y12" s="405" t="s">
        <v>885</v>
      </c>
      <c r="Z12" s="172">
        <f t="shared" si="4"/>
        <v>0.5</v>
      </c>
      <c r="AA12" s="226"/>
      <c r="AB12" s="226"/>
      <c r="AC12" s="172">
        <f t="shared" si="5"/>
        <v>0.5</v>
      </c>
      <c r="AD12" s="896"/>
    </row>
    <row r="13" spans="1:30" s="181" customFormat="1" ht="409.5" customHeight="1" x14ac:dyDescent="0.2">
      <c r="A13" s="118" t="s">
        <v>231</v>
      </c>
      <c r="B13" s="118" t="s">
        <v>54</v>
      </c>
      <c r="C13" s="118" t="s">
        <v>890</v>
      </c>
      <c r="D13" s="118" t="s">
        <v>891</v>
      </c>
      <c r="E13" s="118" t="s">
        <v>892</v>
      </c>
      <c r="F13" s="118" t="s">
        <v>893</v>
      </c>
      <c r="G13" s="118" t="s">
        <v>894</v>
      </c>
      <c r="H13" s="118">
        <v>1</v>
      </c>
      <c r="I13" s="114" t="s">
        <v>855</v>
      </c>
      <c r="J13" s="114" t="s">
        <v>237</v>
      </c>
      <c r="K13" s="114" t="s">
        <v>238</v>
      </c>
      <c r="L13" s="114" t="s">
        <v>895</v>
      </c>
      <c r="M13" s="115">
        <v>43952</v>
      </c>
      <c r="N13" s="115">
        <v>45637</v>
      </c>
      <c r="O13" s="407">
        <f t="shared" si="6"/>
        <v>240.71428571428572</v>
      </c>
      <c r="P13" s="399">
        <v>45688</v>
      </c>
      <c r="Q13" s="399">
        <v>45533</v>
      </c>
      <c r="R13" s="895">
        <f t="shared" si="0"/>
        <v>-14.857142857142861</v>
      </c>
      <c r="S13" s="1373" t="str">
        <f t="shared" ca="1" si="1"/>
        <v>Alerta</v>
      </c>
      <c r="T13" s="408">
        <v>1</v>
      </c>
      <c r="U13" s="92">
        <f t="shared" si="2"/>
        <v>1</v>
      </c>
      <c r="V13" s="1374" t="str">
        <f t="shared" si="3"/>
        <v>100%</v>
      </c>
      <c r="W13" s="1375" t="str">
        <f>IF(Q13&lt;=N13,"Cumple","Incumple")</f>
        <v>Cumple</v>
      </c>
      <c r="X13" s="378" t="s">
        <v>896</v>
      </c>
      <c r="Y13" s="226" t="s">
        <v>897</v>
      </c>
      <c r="Z13" s="172">
        <f t="shared" si="4"/>
        <v>1</v>
      </c>
      <c r="AA13" s="226"/>
      <c r="AB13" s="226"/>
      <c r="AC13" s="172">
        <f t="shared" si="5"/>
        <v>1</v>
      </c>
      <c r="AD13" s="896"/>
    </row>
    <row r="14" spans="1:30" s="181" customFormat="1" ht="245.25" customHeight="1" x14ac:dyDescent="0.2">
      <c r="A14" s="118" t="s">
        <v>231</v>
      </c>
      <c r="B14" s="118" t="s">
        <v>54</v>
      </c>
      <c r="C14" s="118" t="s">
        <v>898</v>
      </c>
      <c r="D14" s="118" t="s">
        <v>899</v>
      </c>
      <c r="E14" s="118" t="s">
        <v>900</v>
      </c>
      <c r="F14" s="118" t="s">
        <v>901</v>
      </c>
      <c r="G14" s="118" t="s">
        <v>902</v>
      </c>
      <c r="H14" s="118">
        <v>1</v>
      </c>
      <c r="I14" s="114" t="s">
        <v>855</v>
      </c>
      <c r="J14" s="114" t="s">
        <v>237</v>
      </c>
      <c r="K14" s="114" t="s">
        <v>238</v>
      </c>
      <c r="L14" s="114" t="s">
        <v>903</v>
      </c>
      <c r="M14" s="115">
        <v>44470</v>
      </c>
      <c r="N14" s="115">
        <v>44748</v>
      </c>
      <c r="O14" s="407">
        <f t="shared" si="6"/>
        <v>39.714285714285715</v>
      </c>
      <c r="P14" s="399">
        <v>45105</v>
      </c>
      <c r="Q14" s="399">
        <v>45105</v>
      </c>
      <c r="R14" s="895">
        <f t="shared" si="0"/>
        <v>50.999999999999993</v>
      </c>
      <c r="S14" s="1373" t="str">
        <f t="shared" ca="1" si="1"/>
        <v>Alerta</v>
      </c>
      <c r="T14" s="408">
        <v>1</v>
      </c>
      <c r="U14" s="92">
        <f t="shared" si="2"/>
        <v>1</v>
      </c>
      <c r="V14" s="1374">
        <f t="shared" si="3"/>
        <v>0</v>
      </c>
      <c r="W14" s="1375" t="str">
        <f>IF(Q14&lt;=N14,"Cumple","Incumple")</f>
        <v>Incumple</v>
      </c>
      <c r="X14" s="403" t="s">
        <v>904</v>
      </c>
      <c r="Y14" s="403" t="s">
        <v>905</v>
      </c>
      <c r="Z14" s="172">
        <f t="shared" si="4"/>
        <v>0.5</v>
      </c>
      <c r="AA14" s="226"/>
      <c r="AB14" s="226"/>
      <c r="AC14" s="172">
        <f t="shared" si="5"/>
        <v>0.5</v>
      </c>
      <c r="AD14" s="896"/>
    </row>
    <row r="15" spans="1:30" s="181" customFormat="1" ht="140.25" x14ac:dyDescent="0.2">
      <c r="A15" s="118" t="s">
        <v>231</v>
      </c>
      <c r="B15" s="118" t="s">
        <v>54</v>
      </c>
      <c r="C15" s="118" t="s">
        <v>906</v>
      </c>
      <c r="D15" s="118" t="s">
        <v>907</v>
      </c>
      <c r="E15" s="118" t="s">
        <v>908</v>
      </c>
      <c r="F15" s="118" t="s">
        <v>909</v>
      </c>
      <c r="G15" s="118" t="s">
        <v>910</v>
      </c>
      <c r="H15" s="118">
        <v>2</v>
      </c>
      <c r="I15" s="114" t="s">
        <v>855</v>
      </c>
      <c r="J15" s="114" t="s">
        <v>237</v>
      </c>
      <c r="K15" s="114" t="s">
        <v>238</v>
      </c>
      <c r="L15" s="114" t="s">
        <v>911</v>
      </c>
      <c r="M15" s="115">
        <v>43952</v>
      </c>
      <c r="N15" s="115">
        <v>44749</v>
      </c>
      <c r="O15" s="407">
        <f t="shared" si="6"/>
        <v>113.85714285714286</v>
      </c>
      <c r="P15" s="399">
        <v>44754</v>
      </c>
      <c r="Q15" s="399">
        <v>44754</v>
      </c>
      <c r="R15" s="895">
        <f t="shared" si="0"/>
        <v>0.7142857142857082</v>
      </c>
      <c r="S15" s="1373" t="str">
        <f t="shared" ca="1" si="1"/>
        <v>Alerta</v>
      </c>
      <c r="T15" s="408">
        <v>2</v>
      </c>
      <c r="U15" s="92">
        <f t="shared" si="2"/>
        <v>1</v>
      </c>
      <c r="V15" s="1374">
        <f t="shared" si="3"/>
        <v>0.99372647427854455</v>
      </c>
      <c r="W15" s="1375" t="str">
        <f>IF(Q15&lt;=N15,"Cumple","Incumple")</f>
        <v>Incumple</v>
      </c>
      <c r="X15" s="403" t="s">
        <v>912</v>
      </c>
      <c r="Y15" s="403" t="s">
        <v>913</v>
      </c>
      <c r="Z15" s="172">
        <f t="shared" si="4"/>
        <v>0.99686323713927227</v>
      </c>
      <c r="AA15" s="226"/>
      <c r="AB15" s="226"/>
      <c r="AC15" s="172">
        <f t="shared" si="5"/>
        <v>0.99686323713927227</v>
      </c>
      <c r="AD15" s="896"/>
    </row>
    <row r="16" spans="1:30" s="181" customFormat="1" ht="101.25" customHeight="1" x14ac:dyDescent="0.2">
      <c r="A16" s="118" t="s">
        <v>231</v>
      </c>
      <c r="B16" s="118" t="s">
        <v>54</v>
      </c>
      <c r="C16" s="118" t="s">
        <v>914</v>
      </c>
      <c r="D16" s="118" t="s">
        <v>915</v>
      </c>
      <c r="E16" s="118" t="s">
        <v>916</v>
      </c>
      <c r="F16" s="118" t="s">
        <v>917</v>
      </c>
      <c r="G16" s="118" t="s">
        <v>918</v>
      </c>
      <c r="H16" s="118">
        <v>1</v>
      </c>
      <c r="I16" s="114" t="s">
        <v>855</v>
      </c>
      <c r="J16" s="114" t="s">
        <v>237</v>
      </c>
      <c r="K16" s="114" t="s">
        <v>238</v>
      </c>
      <c r="L16" s="114" t="s">
        <v>919</v>
      </c>
      <c r="M16" s="115">
        <v>44470</v>
      </c>
      <c r="N16" s="115">
        <v>44750</v>
      </c>
      <c r="O16" s="407">
        <f t="shared" si="6"/>
        <v>40</v>
      </c>
      <c r="P16" s="399">
        <v>44754</v>
      </c>
      <c r="Q16" s="399">
        <v>44742</v>
      </c>
      <c r="R16" s="895">
        <f t="shared" si="0"/>
        <v>-1.1428571428571459</v>
      </c>
      <c r="S16" s="1373" t="str">
        <f t="shared" ca="1" si="1"/>
        <v>Alerta</v>
      </c>
      <c r="T16" s="408">
        <v>1</v>
      </c>
      <c r="U16" s="92">
        <f t="shared" si="2"/>
        <v>1</v>
      </c>
      <c r="V16" s="1374" t="str">
        <f t="shared" si="3"/>
        <v>100%</v>
      </c>
      <c r="W16" s="1375" t="str">
        <f>IF(Q16&lt;=N16,"Cumple","Incumple")</f>
        <v>Cumple</v>
      </c>
      <c r="X16" s="403" t="s">
        <v>189</v>
      </c>
      <c r="Y16" s="403" t="s">
        <v>920</v>
      </c>
      <c r="Z16" s="172">
        <f t="shared" si="4"/>
        <v>1</v>
      </c>
      <c r="AA16" s="226"/>
      <c r="AB16" s="226"/>
      <c r="AC16" s="172">
        <f t="shared" si="5"/>
        <v>1</v>
      </c>
      <c r="AD16" s="896"/>
    </row>
    <row r="17" spans="1:30" s="181" customFormat="1" ht="408" customHeight="1" x14ac:dyDescent="0.2">
      <c r="A17" s="118" t="s">
        <v>231</v>
      </c>
      <c r="B17" s="118" t="s">
        <v>54</v>
      </c>
      <c r="C17" s="118" t="s">
        <v>921</v>
      </c>
      <c r="D17" s="118" t="s">
        <v>922</v>
      </c>
      <c r="E17" s="118" t="s">
        <v>923</v>
      </c>
      <c r="F17" s="118" t="s">
        <v>924</v>
      </c>
      <c r="G17" s="118" t="s">
        <v>925</v>
      </c>
      <c r="H17" s="118">
        <v>1</v>
      </c>
      <c r="I17" s="114" t="s">
        <v>855</v>
      </c>
      <c r="J17" s="114" t="s">
        <v>237</v>
      </c>
      <c r="K17" s="114" t="s">
        <v>238</v>
      </c>
      <c r="L17" s="114" t="s">
        <v>926</v>
      </c>
      <c r="M17" s="115">
        <v>43952</v>
      </c>
      <c r="N17" s="115">
        <v>45670</v>
      </c>
      <c r="O17" s="407">
        <f t="shared" si="6"/>
        <v>245.42857142857142</v>
      </c>
      <c r="P17" s="399">
        <v>45868</v>
      </c>
      <c r="Q17" s="399">
        <f>P17</f>
        <v>45868</v>
      </c>
      <c r="R17" s="895">
        <f t="shared" si="0"/>
        <v>28.285714285714306</v>
      </c>
      <c r="S17" s="1373" t="str">
        <f t="shared" ca="1" si="1"/>
        <v>Alerta</v>
      </c>
      <c r="T17" s="408">
        <v>1</v>
      </c>
      <c r="U17" s="92">
        <f t="shared" si="2"/>
        <v>1</v>
      </c>
      <c r="V17" s="1374">
        <f t="shared" si="3"/>
        <v>0.88474970896391147</v>
      </c>
      <c r="W17" s="1375" t="str">
        <f>IF(P17&lt;=N17,"Cumple","Incumple")</f>
        <v>Incumple</v>
      </c>
      <c r="X17" s="378" t="s">
        <v>927</v>
      </c>
      <c r="Y17" s="226" t="s">
        <v>928</v>
      </c>
      <c r="Z17" s="172">
        <f t="shared" si="4"/>
        <v>0.94237485448195568</v>
      </c>
      <c r="AA17" s="226"/>
      <c r="AB17" s="226"/>
      <c r="AC17" s="172">
        <f t="shared" si="5"/>
        <v>0.94237485448195568</v>
      </c>
      <c r="AD17" s="896"/>
    </row>
    <row r="18" spans="1:30" s="181" customFormat="1" ht="178.5" x14ac:dyDescent="0.2">
      <c r="A18" s="118" t="s">
        <v>231</v>
      </c>
      <c r="B18" s="118" t="s">
        <v>54</v>
      </c>
      <c r="C18" s="118" t="s">
        <v>929</v>
      </c>
      <c r="D18" s="118" t="s">
        <v>930</v>
      </c>
      <c r="E18" s="118" t="s">
        <v>931</v>
      </c>
      <c r="F18" s="118" t="s">
        <v>932</v>
      </c>
      <c r="G18" s="118" t="s">
        <v>933</v>
      </c>
      <c r="H18" s="118">
        <v>1</v>
      </c>
      <c r="I18" s="114" t="s">
        <v>855</v>
      </c>
      <c r="J18" s="114" t="s">
        <v>237</v>
      </c>
      <c r="K18" s="114" t="s">
        <v>238</v>
      </c>
      <c r="L18" s="114" t="s">
        <v>934</v>
      </c>
      <c r="M18" s="115">
        <v>44470</v>
      </c>
      <c r="N18" s="115">
        <v>44752</v>
      </c>
      <c r="O18" s="407">
        <f t="shared" si="6"/>
        <v>40.285714285714285</v>
      </c>
      <c r="P18" s="399">
        <v>44754</v>
      </c>
      <c r="Q18" s="399">
        <v>44742</v>
      </c>
      <c r="R18" s="895">
        <f t="shared" si="0"/>
        <v>-1.4285714285714306</v>
      </c>
      <c r="S18" s="1373" t="str">
        <f t="shared" ca="1" si="1"/>
        <v>Alerta</v>
      </c>
      <c r="T18" s="408">
        <v>1</v>
      </c>
      <c r="U18" s="92">
        <f t="shared" si="2"/>
        <v>1</v>
      </c>
      <c r="V18" s="1374" t="str">
        <f t="shared" si="3"/>
        <v>100%</v>
      </c>
      <c r="W18" s="1375" t="str">
        <f t="shared" ref="W18:W23" si="7">IF(Q18&lt;=N18,"Cumple","Incumple")</f>
        <v>Cumple</v>
      </c>
      <c r="X18" s="401" t="s">
        <v>935</v>
      </c>
      <c r="Y18" s="226" t="s">
        <v>936</v>
      </c>
      <c r="Z18" s="172">
        <f t="shared" si="4"/>
        <v>1</v>
      </c>
      <c r="AA18" s="226"/>
      <c r="AB18" s="226"/>
      <c r="AC18" s="172">
        <f t="shared" si="5"/>
        <v>1</v>
      </c>
      <c r="AD18" s="896"/>
    </row>
    <row r="19" spans="1:30" s="181" customFormat="1" ht="57" x14ac:dyDescent="0.2">
      <c r="A19" s="118" t="s">
        <v>231</v>
      </c>
      <c r="B19" s="118" t="s">
        <v>54</v>
      </c>
      <c r="C19" s="118" t="s">
        <v>937</v>
      </c>
      <c r="D19" s="118" t="s">
        <v>938</v>
      </c>
      <c r="E19" s="118" t="s">
        <v>931</v>
      </c>
      <c r="F19" s="118" t="s">
        <v>939</v>
      </c>
      <c r="G19" s="118" t="s">
        <v>933</v>
      </c>
      <c r="H19" s="118">
        <v>1</v>
      </c>
      <c r="I19" s="114" t="s">
        <v>855</v>
      </c>
      <c r="J19" s="114" t="s">
        <v>237</v>
      </c>
      <c r="K19" s="114" t="s">
        <v>238</v>
      </c>
      <c r="L19" s="114" t="s">
        <v>934</v>
      </c>
      <c r="M19" s="115">
        <v>44470</v>
      </c>
      <c r="N19" s="115">
        <v>44753</v>
      </c>
      <c r="O19" s="407">
        <f t="shared" si="6"/>
        <v>40.428571428571431</v>
      </c>
      <c r="P19" s="399">
        <v>44754</v>
      </c>
      <c r="Q19" s="399">
        <v>44742</v>
      </c>
      <c r="R19" s="895">
        <f t="shared" si="0"/>
        <v>-1.5714285714285765</v>
      </c>
      <c r="S19" s="1373" t="str">
        <f t="shared" ca="1" si="1"/>
        <v>Alerta</v>
      </c>
      <c r="T19" s="408">
        <v>1</v>
      </c>
      <c r="U19" s="92">
        <f t="shared" si="2"/>
        <v>1</v>
      </c>
      <c r="V19" s="1374" t="str">
        <f t="shared" si="3"/>
        <v>100%</v>
      </c>
      <c r="W19" s="1375" t="str">
        <f t="shared" si="7"/>
        <v>Cumple</v>
      </c>
      <c r="X19" s="403" t="s">
        <v>189</v>
      </c>
      <c r="Y19" s="403" t="s">
        <v>936</v>
      </c>
      <c r="Z19" s="172">
        <f t="shared" si="4"/>
        <v>1</v>
      </c>
      <c r="AA19" s="226"/>
      <c r="AB19" s="226"/>
      <c r="AC19" s="172">
        <f t="shared" si="5"/>
        <v>1</v>
      </c>
      <c r="AD19" s="896"/>
    </row>
    <row r="20" spans="1:30" s="181" customFormat="1" ht="127.5" x14ac:dyDescent="0.2">
      <c r="A20" s="118" t="s">
        <v>231</v>
      </c>
      <c r="B20" s="118" t="s">
        <v>54</v>
      </c>
      <c r="C20" s="118" t="s">
        <v>940</v>
      </c>
      <c r="D20" s="118" t="s">
        <v>941</v>
      </c>
      <c r="E20" s="118" t="s">
        <v>942</v>
      </c>
      <c r="F20" s="118" t="s">
        <v>943</v>
      </c>
      <c r="G20" s="118" t="s">
        <v>944</v>
      </c>
      <c r="H20" s="118">
        <v>1</v>
      </c>
      <c r="I20" s="114" t="s">
        <v>855</v>
      </c>
      <c r="J20" s="114" t="s">
        <v>237</v>
      </c>
      <c r="K20" s="114" t="s">
        <v>238</v>
      </c>
      <c r="L20" s="114" t="s">
        <v>945</v>
      </c>
      <c r="M20" s="115">
        <v>43952</v>
      </c>
      <c r="N20" s="115">
        <v>44754</v>
      </c>
      <c r="O20" s="407">
        <f t="shared" si="6"/>
        <v>114.57142857142857</v>
      </c>
      <c r="P20" s="399">
        <v>44754</v>
      </c>
      <c r="Q20" s="399">
        <v>44754</v>
      </c>
      <c r="R20" s="895">
        <f t="shared" si="0"/>
        <v>0</v>
      </c>
      <c r="S20" s="1373" t="str">
        <f t="shared" ca="1" si="1"/>
        <v>Alerta</v>
      </c>
      <c r="T20" s="408">
        <v>1</v>
      </c>
      <c r="U20" s="92">
        <f t="shared" si="2"/>
        <v>1</v>
      </c>
      <c r="V20" s="1374" t="str">
        <f t="shared" si="3"/>
        <v>100%</v>
      </c>
      <c r="W20" s="1375" t="str">
        <f t="shared" si="7"/>
        <v>Cumple</v>
      </c>
      <c r="X20" s="401" t="s">
        <v>946</v>
      </c>
      <c r="Y20" s="226" t="s">
        <v>947</v>
      </c>
      <c r="Z20" s="172">
        <f t="shared" si="4"/>
        <v>1</v>
      </c>
      <c r="AA20" s="226"/>
      <c r="AB20" s="226"/>
      <c r="AC20" s="172">
        <f t="shared" si="5"/>
        <v>1</v>
      </c>
      <c r="AD20" s="896"/>
    </row>
    <row r="21" spans="1:30" s="181" customFormat="1" ht="168.75" customHeight="1" x14ac:dyDescent="0.2">
      <c r="A21" s="118" t="s">
        <v>231</v>
      </c>
      <c r="B21" s="118" t="s">
        <v>54</v>
      </c>
      <c r="C21" s="118" t="s">
        <v>948</v>
      </c>
      <c r="D21" s="118" t="s">
        <v>949</v>
      </c>
      <c r="E21" s="118" t="s">
        <v>942</v>
      </c>
      <c r="F21" s="118" t="s">
        <v>950</v>
      </c>
      <c r="G21" s="118" t="s">
        <v>944</v>
      </c>
      <c r="H21" s="118">
        <v>1</v>
      </c>
      <c r="I21" s="114" t="s">
        <v>855</v>
      </c>
      <c r="J21" s="114" t="s">
        <v>237</v>
      </c>
      <c r="K21" s="114" t="s">
        <v>238</v>
      </c>
      <c r="L21" s="114" t="s">
        <v>945</v>
      </c>
      <c r="M21" s="115">
        <v>43952</v>
      </c>
      <c r="N21" s="115">
        <v>44755</v>
      </c>
      <c r="O21" s="407">
        <f t="shared" si="6"/>
        <v>114.71428571428571</v>
      </c>
      <c r="P21" s="399">
        <v>44754</v>
      </c>
      <c r="Q21" s="399">
        <v>44754</v>
      </c>
      <c r="R21" s="895">
        <f t="shared" si="0"/>
        <v>-0.1428571428571388</v>
      </c>
      <c r="S21" s="1373" t="str">
        <f t="shared" ca="1" si="1"/>
        <v>Alerta</v>
      </c>
      <c r="T21" s="408">
        <v>1</v>
      </c>
      <c r="U21" s="92">
        <f t="shared" si="2"/>
        <v>1</v>
      </c>
      <c r="V21" s="1374" t="str">
        <f t="shared" si="3"/>
        <v>100%</v>
      </c>
      <c r="W21" s="1375" t="str">
        <f t="shared" si="7"/>
        <v>Cumple</v>
      </c>
      <c r="X21" s="401" t="s">
        <v>951</v>
      </c>
      <c r="Y21" s="226" t="s">
        <v>947</v>
      </c>
      <c r="Z21" s="172">
        <f t="shared" si="4"/>
        <v>1</v>
      </c>
      <c r="AA21" s="226"/>
      <c r="AB21" s="226"/>
      <c r="AC21" s="172">
        <f t="shared" si="5"/>
        <v>1</v>
      </c>
      <c r="AD21" s="896"/>
    </row>
    <row r="22" spans="1:30" s="181" customFormat="1" ht="384.75" x14ac:dyDescent="0.2">
      <c r="A22" s="118" t="s">
        <v>231</v>
      </c>
      <c r="B22" s="118" t="s">
        <v>54</v>
      </c>
      <c r="C22" s="118" t="s">
        <v>952</v>
      </c>
      <c r="D22" s="118" t="s">
        <v>953</v>
      </c>
      <c r="E22" s="118" t="s">
        <v>954</v>
      </c>
      <c r="F22" s="118" t="s">
        <v>955</v>
      </c>
      <c r="G22" s="118" t="s">
        <v>956</v>
      </c>
      <c r="H22" s="118">
        <v>1</v>
      </c>
      <c r="I22" s="114" t="s">
        <v>855</v>
      </c>
      <c r="J22" s="114" t="s">
        <v>237</v>
      </c>
      <c r="K22" s="114" t="s">
        <v>238</v>
      </c>
      <c r="L22" s="114" t="s">
        <v>957</v>
      </c>
      <c r="M22" s="115">
        <v>44470</v>
      </c>
      <c r="N22" s="115">
        <v>44742</v>
      </c>
      <c r="O22" s="407">
        <f t="shared" si="6"/>
        <v>38.857142857142854</v>
      </c>
      <c r="P22" s="399">
        <v>44754</v>
      </c>
      <c r="Q22" s="399">
        <v>44754</v>
      </c>
      <c r="R22" s="895">
        <f t="shared" si="0"/>
        <v>1.7142857142857153</v>
      </c>
      <c r="S22" s="1373" t="str">
        <f t="shared" ca="1" si="1"/>
        <v>Alerta</v>
      </c>
      <c r="T22" s="408">
        <v>1</v>
      </c>
      <c r="U22" s="92">
        <f t="shared" si="2"/>
        <v>1</v>
      </c>
      <c r="V22" s="1374">
        <f t="shared" si="3"/>
        <v>0.95588235294117641</v>
      </c>
      <c r="W22" s="1375" t="str">
        <f t="shared" si="7"/>
        <v>Incumple</v>
      </c>
      <c r="X22" s="404" t="s">
        <v>958</v>
      </c>
      <c r="Y22" s="403" t="s">
        <v>959</v>
      </c>
      <c r="Z22" s="172">
        <f t="shared" si="4"/>
        <v>0.9779411764705882</v>
      </c>
      <c r="AA22" s="226"/>
      <c r="AB22" s="226"/>
      <c r="AC22" s="172">
        <f t="shared" si="5"/>
        <v>0.9779411764705882</v>
      </c>
      <c r="AD22" s="896"/>
    </row>
    <row r="23" spans="1:30" s="181" customFormat="1" ht="98.25" customHeight="1" thickBot="1" x14ac:dyDescent="0.25">
      <c r="A23" s="118" t="s">
        <v>231</v>
      </c>
      <c r="B23" s="118" t="s">
        <v>54</v>
      </c>
      <c r="C23" s="118" t="s">
        <v>960</v>
      </c>
      <c r="D23" s="118" t="s">
        <v>961</v>
      </c>
      <c r="E23" s="118" t="s">
        <v>962</v>
      </c>
      <c r="F23" s="118" t="s">
        <v>963</v>
      </c>
      <c r="G23" s="118" t="s">
        <v>964</v>
      </c>
      <c r="H23" s="118">
        <v>1</v>
      </c>
      <c r="I23" s="114" t="s">
        <v>855</v>
      </c>
      <c r="J23" s="114" t="s">
        <v>237</v>
      </c>
      <c r="K23" s="114" t="s">
        <v>238</v>
      </c>
      <c r="L23" s="114" t="s">
        <v>965</v>
      </c>
      <c r="M23" s="115">
        <v>43952</v>
      </c>
      <c r="N23" s="115">
        <v>44742</v>
      </c>
      <c r="O23" s="407">
        <f t="shared" si="6"/>
        <v>112.85714285714286</v>
      </c>
      <c r="P23" s="399">
        <v>44754</v>
      </c>
      <c r="Q23" s="399">
        <v>44742</v>
      </c>
      <c r="R23" s="895">
        <f t="shared" si="0"/>
        <v>0</v>
      </c>
      <c r="S23" s="1373" t="str">
        <f t="shared" ca="1" si="1"/>
        <v>Alerta</v>
      </c>
      <c r="T23" s="408">
        <v>1</v>
      </c>
      <c r="U23" s="92">
        <f t="shared" si="2"/>
        <v>1</v>
      </c>
      <c r="V23" s="1374" t="str">
        <f t="shared" si="3"/>
        <v>100%</v>
      </c>
      <c r="W23" s="1375" t="str">
        <f t="shared" si="7"/>
        <v>Cumple</v>
      </c>
      <c r="X23" s="402" t="s">
        <v>966</v>
      </c>
      <c r="Y23" s="226" t="s">
        <v>967</v>
      </c>
      <c r="Z23" s="172">
        <f t="shared" si="4"/>
        <v>1</v>
      </c>
      <c r="AA23" s="226"/>
      <c r="AB23" s="226"/>
      <c r="AC23" s="172">
        <f t="shared" si="5"/>
        <v>1</v>
      </c>
      <c r="AD23" s="896"/>
    </row>
    <row r="24" spans="1:30" s="181" customFormat="1" ht="85.5" hidden="1" x14ac:dyDescent="0.2">
      <c r="A24" s="118" t="s">
        <v>231</v>
      </c>
      <c r="B24" s="118" t="s">
        <v>54</v>
      </c>
      <c r="C24" s="118" t="s">
        <v>968</v>
      </c>
      <c r="D24" s="118" t="s">
        <v>969</v>
      </c>
      <c r="E24" s="118" t="s">
        <v>970</v>
      </c>
      <c r="F24" s="118" t="s">
        <v>971</v>
      </c>
      <c r="G24" s="118" t="s">
        <v>972</v>
      </c>
      <c r="H24" s="118">
        <v>0</v>
      </c>
      <c r="I24" s="114" t="s">
        <v>855</v>
      </c>
      <c r="J24" s="114" t="s">
        <v>237</v>
      </c>
      <c r="K24" s="114" t="s">
        <v>238</v>
      </c>
      <c r="L24" s="114" t="s">
        <v>973</v>
      </c>
      <c r="M24" s="115">
        <v>43952</v>
      </c>
      <c r="N24" s="115">
        <v>44743</v>
      </c>
      <c r="O24" s="407">
        <f t="shared" si="6"/>
        <v>113</v>
      </c>
      <c r="P24" s="399">
        <v>44754</v>
      </c>
      <c r="Q24" s="399">
        <f>P24</f>
        <v>44754</v>
      </c>
      <c r="R24" s="895"/>
      <c r="S24" s="1373"/>
      <c r="T24" s="408"/>
      <c r="U24" s="92"/>
      <c r="V24" s="1374"/>
      <c r="W24" s="1375"/>
      <c r="X24" s="403"/>
      <c r="Y24" s="403" t="s">
        <v>974</v>
      </c>
      <c r="Z24" s="172">
        <f t="shared" si="4"/>
        <v>0</v>
      </c>
      <c r="AA24" s="226"/>
      <c r="AB24" s="226"/>
      <c r="AC24" s="172"/>
      <c r="AD24" s="896"/>
    </row>
    <row r="25" spans="1:30" s="181" customFormat="1" ht="214.5" thickBot="1" x14ac:dyDescent="0.25">
      <c r="A25" s="118" t="s">
        <v>231</v>
      </c>
      <c r="B25" s="118" t="s">
        <v>54</v>
      </c>
      <c r="C25" s="118" t="s">
        <v>975</v>
      </c>
      <c r="D25" s="118" t="s">
        <v>976</v>
      </c>
      <c r="E25" s="118" t="s">
        <v>977</v>
      </c>
      <c r="F25" s="118" t="s">
        <v>978</v>
      </c>
      <c r="G25" s="118" t="s">
        <v>979</v>
      </c>
      <c r="H25" s="118">
        <v>1</v>
      </c>
      <c r="I25" s="114" t="s">
        <v>855</v>
      </c>
      <c r="J25" s="114" t="s">
        <v>237</v>
      </c>
      <c r="K25" s="114" t="s">
        <v>238</v>
      </c>
      <c r="L25" s="114" t="s">
        <v>980</v>
      </c>
      <c r="M25" s="115">
        <v>43952</v>
      </c>
      <c r="N25" s="115">
        <v>44744</v>
      </c>
      <c r="O25" s="407">
        <f t="shared" si="6"/>
        <v>113.14285714285714</v>
      </c>
      <c r="P25" s="399">
        <v>44754</v>
      </c>
      <c r="Q25" s="399">
        <v>44754</v>
      </c>
      <c r="R25" s="895">
        <f t="shared" si="0"/>
        <v>1.4285714285714306</v>
      </c>
      <c r="S25" s="1373" t="str">
        <f t="shared" ca="1" si="1"/>
        <v>Alerta</v>
      </c>
      <c r="T25" s="408">
        <v>1</v>
      </c>
      <c r="U25" s="92">
        <f t="shared" si="2"/>
        <v>1</v>
      </c>
      <c r="V25" s="1374">
        <f t="shared" si="3"/>
        <v>0.98737373737373735</v>
      </c>
      <c r="W25" s="1375" t="str">
        <f>IF(Q25&lt;=N25,"Cumple","Incumple")</f>
        <v>Incumple</v>
      </c>
      <c r="X25" s="403" t="s">
        <v>189</v>
      </c>
      <c r="Y25" s="403" t="s">
        <v>981</v>
      </c>
      <c r="Z25" s="172">
        <f t="shared" si="4"/>
        <v>0.99368686868686873</v>
      </c>
      <c r="AA25" s="226"/>
      <c r="AB25" s="226"/>
      <c r="AC25" s="172">
        <f t="shared" si="5"/>
        <v>0.99368686868686873</v>
      </c>
      <c r="AD25" s="896"/>
    </row>
    <row r="26" spans="1:30" s="181" customFormat="1" ht="249.75" hidden="1" x14ac:dyDescent="0.2">
      <c r="A26" s="118" t="s">
        <v>231</v>
      </c>
      <c r="B26" s="118" t="s">
        <v>54</v>
      </c>
      <c r="C26" s="118" t="s">
        <v>982</v>
      </c>
      <c r="D26" s="118" t="s">
        <v>983</v>
      </c>
      <c r="E26" s="118" t="s">
        <v>984</v>
      </c>
      <c r="F26" s="118" t="s">
        <v>985</v>
      </c>
      <c r="G26" s="118" t="s">
        <v>986</v>
      </c>
      <c r="H26" s="118">
        <v>0</v>
      </c>
      <c r="I26" s="114" t="s">
        <v>855</v>
      </c>
      <c r="J26" s="114" t="s">
        <v>237</v>
      </c>
      <c r="K26" s="114" t="s">
        <v>238</v>
      </c>
      <c r="L26" s="114" t="s">
        <v>987</v>
      </c>
      <c r="M26" s="115">
        <v>43952</v>
      </c>
      <c r="N26" s="115">
        <v>44745</v>
      </c>
      <c r="O26" s="407">
        <f t="shared" si="6"/>
        <v>113.28571428571429</v>
      </c>
      <c r="P26" s="399">
        <v>44754</v>
      </c>
      <c r="Q26" s="399">
        <f>P26</f>
        <v>44754</v>
      </c>
      <c r="R26" s="895"/>
      <c r="S26" s="1373"/>
      <c r="T26" s="408"/>
      <c r="U26" s="92"/>
      <c r="V26" s="1374"/>
      <c r="W26" s="1375"/>
      <c r="X26" s="403" t="s">
        <v>189</v>
      </c>
      <c r="Y26" s="403" t="s">
        <v>974</v>
      </c>
      <c r="Z26" s="172">
        <f t="shared" si="4"/>
        <v>0</v>
      </c>
      <c r="AA26" s="226"/>
      <c r="AB26" s="226"/>
      <c r="AC26" s="172"/>
      <c r="AD26" s="896"/>
    </row>
    <row r="27" spans="1:30" s="181" customFormat="1" ht="57" hidden="1" x14ac:dyDescent="0.2">
      <c r="A27" s="118" t="s">
        <v>231</v>
      </c>
      <c r="B27" s="118" t="s">
        <v>54</v>
      </c>
      <c r="C27" s="118" t="s">
        <v>988</v>
      </c>
      <c r="D27" s="118" t="s">
        <v>989</v>
      </c>
      <c r="E27" s="118" t="s">
        <v>990</v>
      </c>
      <c r="F27" s="118" t="s">
        <v>991</v>
      </c>
      <c r="G27" s="118" t="s">
        <v>992</v>
      </c>
      <c r="H27" s="118">
        <v>0</v>
      </c>
      <c r="I27" s="114" t="s">
        <v>855</v>
      </c>
      <c r="J27" s="114" t="s">
        <v>237</v>
      </c>
      <c r="K27" s="114" t="s">
        <v>238</v>
      </c>
      <c r="L27" s="114" t="s">
        <v>993</v>
      </c>
      <c r="M27" s="115">
        <v>44470</v>
      </c>
      <c r="N27" s="115">
        <v>44746</v>
      </c>
      <c r="O27" s="407">
        <f t="shared" si="6"/>
        <v>39.428571428571431</v>
      </c>
      <c r="P27" s="399">
        <v>44754</v>
      </c>
      <c r="Q27" s="399">
        <f>P27</f>
        <v>44754</v>
      </c>
      <c r="R27" s="895"/>
      <c r="S27" s="1373"/>
      <c r="T27" s="408"/>
      <c r="U27" s="92"/>
      <c r="V27" s="1374"/>
      <c r="W27" s="1375"/>
      <c r="X27" s="403" t="s">
        <v>189</v>
      </c>
      <c r="Y27" s="403" t="s">
        <v>974</v>
      </c>
      <c r="Z27" s="172">
        <f t="shared" si="4"/>
        <v>0</v>
      </c>
      <c r="AA27" s="226"/>
      <c r="AB27" s="226"/>
      <c r="AC27" s="172"/>
      <c r="AD27" s="896"/>
    </row>
    <row r="28" spans="1:30" s="181" customFormat="1" ht="403.5" customHeight="1" thickBot="1" x14ac:dyDescent="0.25">
      <c r="A28" s="118" t="s">
        <v>231</v>
      </c>
      <c r="B28" s="118" t="s">
        <v>54</v>
      </c>
      <c r="C28" s="118" t="s">
        <v>994</v>
      </c>
      <c r="D28" s="118" t="s">
        <v>995</v>
      </c>
      <c r="E28" s="118" t="s">
        <v>996</v>
      </c>
      <c r="F28" s="118" t="s">
        <v>997</v>
      </c>
      <c r="G28" s="118" t="s">
        <v>998</v>
      </c>
      <c r="H28" s="118">
        <v>1</v>
      </c>
      <c r="I28" s="114" t="s">
        <v>855</v>
      </c>
      <c r="J28" s="114" t="s">
        <v>237</v>
      </c>
      <c r="K28" s="114" t="s">
        <v>238</v>
      </c>
      <c r="L28" s="114" t="s">
        <v>987</v>
      </c>
      <c r="M28" s="115">
        <v>44470</v>
      </c>
      <c r="N28" s="115">
        <v>46387</v>
      </c>
      <c r="O28" s="407">
        <f t="shared" si="6"/>
        <v>273.85714285714283</v>
      </c>
      <c r="P28" s="115">
        <v>46050</v>
      </c>
      <c r="Q28" s="399">
        <f>P28</f>
        <v>46050</v>
      </c>
      <c r="R28" s="895">
        <f>(Q28-M28)/7-O28</f>
        <v>-48.14285714285711</v>
      </c>
      <c r="S28" s="1373" t="str">
        <f t="shared" ca="1" si="1"/>
        <v>En tiempo</v>
      </c>
      <c r="T28" s="408">
        <v>0.1</v>
      </c>
      <c r="U28" s="92">
        <f t="shared" si="2"/>
        <v>0.1</v>
      </c>
      <c r="V28" s="1374" t="str">
        <f t="shared" si="3"/>
        <v>100%</v>
      </c>
      <c r="W28" s="1375" t="str">
        <f>IF(P28&lt;=N28,"Cumple","Incumple")</f>
        <v>Cumple</v>
      </c>
      <c r="X28" s="403" t="s">
        <v>3414</v>
      </c>
      <c r="Y28" s="403" t="s">
        <v>3415</v>
      </c>
      <c r="Z28" s="172">
        <f t="shared" si="4"/>
        <v>0.55000000000000004</v>
      </c>
      <c r="AA28" s="226"/>
      <c r="AB28" s="226"/>
      <c r="AC28" s="172">
        <f t="shared" si="5"/>
        <v>0.55000000000000004</v>
      </c>
      <c r="AD28" s="896"/>
    </row>
    <row r="29" spans="1:30" ht="18.75" thickBot="1" x14ac:dyDescent="0.25">
      <c r="A29" s="64"/>
      <c r="B29" s="64"/>
      <c r="C29" s="64"/>
      <c r="D29" s="64"/>
      <c r="E29" s="64"/>
      <c r="F29" s="64"/>
      <c r="G29" s="165" t="s">
        <v>80</v>
      </c>
      <c r="H29" s="155">
        <f>SUM(H7:H28)</f>
        <v>34</v>
      </c>
      <c r="I29" s="67"/>
      <c r="J29" s="67"/>
      <c r="K29" s="67"/>
      <c r="L29" s="67"/>
      <c r="M29" s="67"/>
      <c r="N29" s="67"/>
      <c r="O29" s="68"/>
      <c r="P29" s="68"/>
      <c r="Q29" s="68"/>
      <c r="R29" s="164" t="s">
        <v>81</v>
      </c>
      <c r="S29" s="164"/>
      <c r="T29" s="156">
        <f>SUM(T7:T28)</f>
        <v>31</v>
      </c>
      <c r="U29" s="1377">
        <f>AVERAGE(U7,U8,U9,U10,U11,U12,U13,U14,U15,U16,U17,U18,U19,U20,U21,U22,U23,U25,U28)</f>
        <v>0.87894736842105281</v>
      </c>
      <c r="V29" s="164" t="s">
        <v>46</v>
      </c>
      <c r="W29" s="157">
        <f>(COUNTIF(W7:W28,"Cumple"))/COUNTA(W7:W28)</f>
        <v>0.52631578947368418</v>
      </c>
      <c r="X29" s="67"/>
      <c r="Y29" s="67"/>
      <c r="Z29" s="1523" t="s">
        <v>81</v>
      </c>
      <c r="AA29" s="1523"/>
      <c r="AB29" s="1524"/>
      <c r="AC29" s="69"/>
      <c r="AD29" s="64"/>
    </row>
  </sheetData>
  <autoFilter ref="A1:AD29" xr:uid="{18FB1B8E-C10B-42A1-A076-3C0B21313F36}">
    <filterColumn colId="0"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4"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5" showButton="0"/>
    <filterColumn colId="26" showButton="0"/>
    <filterColumn colId="27" showButton="0"/>
    <filterColumn colId="28" showButton="0"/>
  </autoFilter>
  <mergeCells count="25">
    <mergeCell ref="W3:X3"/>
    <mergeCell ref="O1:P2"/>
    <mergeCell ref="Q1:Y2"/>
    <mergeCell ref="Z1:AD4"/>
    <mergeCell ref="A2:B2"/>
    <mergeCell ref="C2:F2"/>
    <mergeCell ref="G2:H2"/>
    <mergeCell ref="I2:N2"/>
    <mergeCell ref="Q3:V3"/>
    <mergeCell ref="A1:B1"/>
    <mergeCell ref="C1:N1"/>
    <mergeCell ref="A3:B3"/>
    <mergeCell ref="C3:F3"/>
    <mergeCell ref="G3:H3"/>
    <mergeCell ref="I3:N3"/>
    <mergeCell ref="O3:P3"/>
    <mergeCell ref="Z29:AB29"/>
    <mergeCell ref="T4:U4"/>
    <mergeCell ref="V4:Y4"/>
    <mergeCell ref="A4:B4"/>
    <mergeCell ref="C4:F4"/>
    <mergeCell ref="G4:H4"/>
    <mergeCell ref="I4:N4"/>
    <mergeCell ref="O4:P4"/>
    <mergeCell ref="Q4:S4"/>
  </mergeCells>
  <conditionalFormatting sqref="R7:R28">
    <cfRule type="cellIs" dxfId="403" priority="32" operator="greaterThan">
      <formula>0</formula>
    </cfRule>
    <cfRule type="cellIs" dxfId="402" priority="33" operator="lessThan">
      <formula>0</formula>
    </cfRule>
  </conditionalFormatting>
  <conditionalFormatting sqref="S7:S28">
    <cfRule type="containsText" dxfId="401" priority="30" operator="containsText" text="Alerta">
      <formula>NOT(ISERROR(SEARCH("Alerta",S7)))</formula>
    </cfRule>
    <cfRule type="containsText" dxfId="400" priority="31" operator="containsText" text="En tiempo">
      <formula>NOT(ISERROR(SEARCH("En tiempo",S7)))</formula>
    </cfRule>
  </conditionalFormatting>
  <conditionalFormatting sqref="U7:U29">
    <cfRule type="cellIs" dxfId="399" priority="9" stopIfTrue="1" operator="between">
      <formula>0.8</formula>
      <formula>1</formula>
    </cfRule>
    <cfRule type="cellIs" dxfId="398" priority="10" stopIfTrue="1" operator="between">
      <formula>0.5</formula>
      <formula>0.79</formula>
    </cfRule>
    <cfRule type="cellIs" dxfId="397" priority="11" stopIfTrue="1" operator="between">
      <formula>0.3</formula>
      <formula>0.49</formula>
    </cfRule>
    <cfRule type="cellIs" dxfId="396" priority="12" stopIfTrue="1" operator="between">
      <formula>0</formula>
      <formula>0.29</formula>
    </cfRule>
  </conditionalFormatting>
  <conditionalFormatting sqref="V7:V28">
    <cfRule type="cellIs" dxfId="395" priority="24" operator="between">
      <formula>0.19</formula>
      <formula>0</formula>
    </cfRule>
    <cfRule type="cellIs" dxfId="394" priority="25" operator="between">
      <formula>0.49</formula>
      <formula>0.2</formula>
    </cfRule>
    <cfRule type="cellIs" dxfId="393" priority="26" operator="between">
      <formula>0.89</formula>
      <formula>0.5</formula>
    </cfRule>
    <cfRule type="cellIs" dxfId="392" priority="27" operator="between">
      <formula>1</formula>
      <formula>0.9</formula>
    </cfRule>
  </conditionalFormatting>
  <conditionalFormatting sqref="W7:W28">
    <cfRule type="containsText" dxfId="391" priority="28" operator="containsText" text="Incumple">
      <formula>NOT(ISERROR(SEARCH("Incumple",W7)))</formula>
    </cfRule>
    <cfRule type="containsText" dxfId="390" priority="29" operator="containsText" text="Cumple">
      <formula>NOT(ISERROR(SEARCH("Cumple",W7)))</formula>
    </cfRule>
  </conditionalFormatting>
  <conditionalFormatting sqref="W29">
    <cfRule type="cellIs" dxfId="389" priority="16" operator="between">
      <formula>0.19</formula>
      <formula>0</formula>
    </cfRule>
    <cfRule type="cellIs" dxfId="388" priority="17" operator="between">
      <formula>0.49</formula>
      <formula>0.2</formula>
    </cfRule>
    <cfRule type="cellIs" dxfId="387" priority="18" operator="between">
      <formula>0.89</formula>
      <formula>0.5</formula>
    </cfRule>
    <cfRule type="cellIs" dxfId="386" priority="19" operator="between">
      <formula>1</formula>
      <formula>0.9</formula>
    </cfRule>
  </conditionalFormatting>
  <conditionalFormatting sqref="Z7:Z28">
    <cfRule type="cellIs" dxfId="385" priority="5" operator="between">
      <formula>0.19</formula>
      <formula>0</formula>
    </cfRule>
    <cfRule type="cellIs" dxfId="384" priority="6" operator="between">
      <formula>0.49</formula>
      <formula>0.2</formula>
    </cfRule>
    <cfRule type="cellIs" dxfId="383" priority="7" operator="between">
      <formula>0.89</formula>
      <formula>0.5</formula>
    </cfRule>
    <cfRule type="cellIs" dxfId="382" priority="8" operator="between">
      <formula>1</formula>
      <formula>0.9</formula>
    </cfRule>
  </conditionalFormatting>
  <conditionalFormatting sqref="AC7:AC28">
    <cfRule type="cellIs" dxfId="381" priority="1" operator="between">
      <formula>0.19</formula>
      <formula>0</formula>
    </cfRule>
    <cfRule type="cellIs" dxfId="380" priority="2" operator="between">
      <formula>0.49</formula>
      <formula>0.2</formula>
    </cfRule>
    <cfRule type="cellIs" dxfId="379" priority="3" operator="between">
      <formula>0.89</formula>
      <formula>0.5</formula>
    </cfRule>
    <cfRule type="cellIs" dxfId="378" priority="4" operator="between">
      <formula>1</formula>
      <formula>0.9</formula>
    </cfRule>
  </conditionalFormatting>
  <conditionalFormatting sqref="AC29">
    <cfRule type="cellIs" dxfId="377" priority="13" operator="between">
      <formula>0.3</formula>
      <formula>0</formula>
    </cfRule>
    <cfRule type="cellIs" dxfId="376" priority="14" operator="between">
      <formula>0.6999</formula>
      <formula>0.3111</formula>
    </cfRule>
    <cfRule type="cellIs" dxfId="375" priority="15" operator="between">
      <formula>1</formula>
      <formula>0.7</formula>
    </cfRule>
  </conditionalFormatting>
  <hyperlinks>
    <hyperlink ref="X18" r:id="rId1" display="Comunicado: http://www.unicauca.edu.co/versionP/documentos/comunicados/comunicado-sobre-firma-yo-suscripci%C3%B3n-en-documentos-institucionales-con-la-menci%C3%B3n-del-cargo-corr                                                           Se anexa el cronograma de Reinducción y su programa.  https://drive.google.com/file/d/1xksKJ3tlGq5DNmOiP8jdR6Ku-Xdcp4I7/view?usp=sharing                                                    También se anexan las presentaciones socializadas a cada uno de los grupos diferenciados por cargo. https://drive.google.com/drive/folders/13sazZA_V27W5K1AzcoWxjpa_nqXPLytP?usp=sharing                                                    Listado de asistencia a la reinducción.  https://drive.google.com/file/d/1SAlLVEVuKecxWFDR0yQ9TWdbkQVWncZQ/view?usp=sharing " xr:uid="{A57BCB6D-272C-4367-A203-BA946C501156}"/>
    <hyperlink ref="X20" r:id="rId2" xr:uid="{86767C24-3178-4D75-A54E-22488554D4E5}"/>
    <hyperlink ref="X21" r:id="rId3" display="Plan de Trabajo Archivo de Historias Laborales.  https://drive.google.com/file/d/1z0dtt2XbCbygBe0qZCCAQA8-UUK5s96Z/view?usp=sharing                                                                                                    Revisión de Requisitos Historias Laborales                           https://drive.google.com/file/d/18xvlgnnXoj-Sc4QEc_XAXF0qIEuFPN5C/view?usp=sharing " xr:uid="{9EB7E411-FEDB-47C1-861C-6FFADE9F5D85}"/>
    <hyperlink ref="X23" r:id="rId4" xr:uid="{24DAF0FD-874E-4B5C-8736-3E4777D4D229}"/>
  </hyperlinks>
  <pageMargins left="0.7" right="0.7" top="0.75" bottom="0.75" header="0.3" footer="0.3"/>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6733B-E0B2-48EB-8940-3FD933212DCC}">
  <sheetPr>
    <tabColor rgb="FFFFFF00"/>
  </sheetPr>
  <dimension ref="A1:AD29"/>
  <sheetViews>
    <sheetView topLeftCell="F1" zoomScale="80" zoomScaleNormal="80" workbookViewId="0">
      <selection activeCell="Q4" sqref="Q4:S4"/>
    </sheetView>
  </sheetViews>
  <sheetFormatPr baseColWidth="10" defaultColWidth="18.85546875" defaultRowHeight="12.75" x14ac:dyDescent="0.2"/>
  <cols>
    <col min="1" max="2" width="9.85546875" customWidth="1"/>
    <col min="3" max="3" width="66.140625" customWidth="1"/>
    <col min="4" max="4" width="41.5703125" customWidth="1"/>
    <col min="5" max="5" width="31.5703125" customWidth="1"/>
    <col min="6" max="6" width="43.85546875" customWidth="1"/>
    <col min="7" max="7" width="22.140625" customWidth="1"/>
    <col min="8" max="8" width="9.42578125" bestFit="1" customWidth="1"/>
    <col min="9" max="9" width="17.7109375" customWidth="1"/>
    <col min="10" max="10" width="11.28515625" customWidth="1"/>
    <col min="11" max="11" width="16.140625" customWidth="1"/>
    <col min="12" max="12" width="21.5703125" customWidth="1"/>
    <col min="13" max="13" width="15.5703125" customWidth="1"/>
    <col min="14" max="14" width="14" customWidth="1"/>
    <col min="15" max="15" width="9.42578125" customWidth="1"/>
    <col min="16" max="16" width="16.28515625" customWidth="1"/>
    <col min="17" max="17" width="17" customWidth="1"/>
    <col min="18" max="19" width="12.42578125" customWidth="1"/>
    <col min="20" max="20" width="18" customWidth="1"/>
    <col min="21" max="21" width="15.5703125" customWidth="1"/>
    <col min="22" max="22" width="15.140625" customWidth="1"/>
    <col min="23" max="23" width="15.42578125" customWidth="1"/>
    <col min="24" max="24" width="55" customWidth="1"/>
    <col min="25" max="25" width="73.42578125" customWidth="1"/>
    <col min="26" max="26" width="13" bestFit="1" customWidth="1"/>
    <col min="27" max="27" width="14.85546875" customWidth="1"/>
    <col min="28" max="28" width="12" customWidth="1"/>
    <col min="29" max="29" width="13" bestFit="1" customWidth="1"/>
    <col min="30" max="30" width="65.28515625" customWidth="1"/>
  </cols>
  <sheetData>
    <row r="1" spans="1:30" ht="109.5" customHeight="1" thickBot="1" x14ac:dyDescent="0.25">
      <c r="A1" s="1466" t="s">
        <v>0</v>
      </c>
      <c r="B1" s="1466"/>
      <c r="C1" s="1466" t="s">
        <v>1</v>
      </c>
      <c r="D1" s="1466"/>
      <c r="E1" s="1466"/>
      <c r="F1" s="1466"/>
      <c r="G1" s="1466"/>
      <c r="H1" s="1466"/>
      <c r="I1" s="1466"/>
      <c r="J1" s="1466"/>
      <c r="K1" s="1466"/>
      <c r="L1" s="1466"/>
      <c r="M1" s="1466"/>
      <c r="N1" s="1466"/>
      <c r="O1" s="1466"/>
      <c r="P1" s="1466"/>
      <c r="Q1" s="1466" t="s">
        <v>2</v>
      </c>
      <c r="R1" s="1466"/>
      <c r="S1" s="1466"/>
      <c r="T1" s="1466"/>
      <c r="U1" s="1466"/>
      <c r="V1" s="1466"/>
      <c r="W1" s="1466"/>
      <c r="X1" s="1466"/>
      <c r="Y1" s="1466"/>
      <c r="Z1" s="1466" t="s">
        <v>2</v>
      </c>
      <c r="AA1" s="1466"/>
      <c r="AB1" s="1466"/>
      <c r="AC1" s="1466"/>
      <c r="AD1" s="1466"/>
    </row>
    <row r="2" spans="1:30" ht="22.5" customHeight="1" thickBot="1" x14ac:dyDescent="0.25">
      <c r="A2" s="1466" t="s">
        <v>3</v>
      </c>
      <c r="B2" s="1466"/>
      <c r="C2" s="1466" t="s">
        <v>4</v>
      </c>
      <c r="D2" s="1510"/>
      <c r="E2" s="1510"/>
      <c r="F2" s="1510"/>
      <c r="G2" s="1466" t="s">
        <v>5</v>
      </c>
      <c r="H2" s="1466"/>
      <c r="I2" s="1466" t="s">
        <v>6</v>
      </c>
      <c r="J2" s="1466"/>
      <c r="K2" s="1466"/>
      <c r="L2" s="1466"/>
      <c r="M2" s="1466"/>
      <c r="N2" s="1466"/>
      <c r="O2" s="1466"/>
      <c r="P2" s="1466"/>
      <c r="Q2" s="1466"/>
      <c r="R2" s="1466"/>
      <c r="S2" s="1466"/>
      <c r="T2" s="1466"/>
      <c r="U2" s="1466"/>
      <c r="V2" s="1466"/>
      <c r="W2" s="1466"/>
      <c r="X2" s="1466"/>
      <c r="Y2" s="1466"/>
      <c r="Z2" s="1466"/>
      <c r="AA2" s="1466"/>
      <c r="AB2" s="1466"/>
      <c r="AC2" s="1466"/>
      <c r="AD2" s="1466"/>
    </row>
    <row r="3" spans="1:30" ht="36.75" customHeight="1" x14ac:dyDescent="0.2">
      <c r="A3" s="1508" t="s">
        <v>7</v>
      </c>
      <c r="B3" s="1508"/>
      <c r="C3" s="1466" t="s">
        <v>602</v>
      </c>
      <c r="D3" s="1466"/>
      <c r="E3" s="1466"/>
      <c r="F3" s="1466"/>
      <c r="G3" s="1508" t="s">
        <v>9</v>
      </c>
      <c r="H3" s="1508"/>
      <c r="I3" s="1509">
        <v>44866</v>
      </c>
      <c r="J3" s="1466"/>
      <c r="K3" s="1466"/>
      <c r="L3" s="1466"/>
      <c r="M3" s="1466"/>
      <c r="N3" s="1466"/>
      <c r="O3" s="1508" t="s">
        <v>11</v>
      </c>
      <c r="P3" s="1508"/>
      <c r="Q3" s="1509">
        <v>46051</v>
      </c>
      <c r="R3" s="1509"/>
      <c r="S3" s="1509"/>
      <c r="T3" s="1509"/>
      <c r="U3" s="1509"/>
      <c r="V3" s="1509"/>
      <c r="W3" s="1508" t="s">
        <v>12</v>
      </c>
      <c r="X3" s="1508"/>
      <c r="Y3" s="129" t="s">
        <v>452</v>
      </c>
      <c r="Z3" s="1466"/>
      <c r="AA3" s="1466"/>
      <c r="AB3" s="1466"/>
      <c r="AC3" s="1466"/>
      <c r="AD3" s="1466"/>
    </row>
    <row r="4" spans="1:30" ht="114.75" customHeight="1" x14ac:dyDescent="0.2">
      <c r="A4" s="1508" t="s">
        <v>14</v>
      </c>
      <c r="B4" s="1508"/>
      <c r="C4" s="1466" t="s">
        <v>603</v>
      </c>
      <c r="D4" s="1466"/>
      <c r="E4" s="1466"/>
      <c r="F4" s="1466"/>
      <c r="G4" s="1508" t="s">
        <v>16</v>
      </c>
      <c r="H4" s="1508"/>
      <c r="I4" s="1509">
        <v>45230</v>
      </c>
      <c r="J4" s="1509"/>
      <c r="K4" s="1509"/>
      <c r="L4" s="1509"/>
      <c r="M4" s="1509"/>
      <c r="N4" s="1509"/>
      <c r="O4" s="1508" t="s">
        <v>17</v>
      </c>
      <c r="P4" s="1508"/>
      <c r="Q4" s="1466" t="s">
        <v>18</v>
      </c>
      <c r="R4" s="1466"/>
      <c r="S4" s="1466"/>
      <c r="T4" s="1498" t="s">
        <v>19</v>
      </c>
      <c r="U4" s="1498"/>
      <c r="V4" s="1466" t="s">
        <v>3416</v>
      </c>
      <c r="W4" s="1466"/>
      <c r="X4" s="1466"/>
      <c r="Y4" s="1466"/>
      <c r="Z4" s="1466"/>
      <c r="AA4" s="1466"/>
      <c r="AB4" s="1466"/>
      <c r="AC4" s="1466"/>
      <c r="AD4" s="1466"/>
    </row>
    <row r="5" spans="1:30" ht="15.75" thickBot="1" x14ac:dyDescent="0.25">
      <c r="A5" s="1468" t="s">
        <v>21</v>
      </c>
      <c r="B5" s="1469"/>
      <c r="C5" s="1469"/>
      <c r="D5" s="1469"/>
      <c r="E5" s="1469"/>
      <c r="F5" s="1469"/>
      <c r="G5" s="1469"/>
      <c r="H5" s="1469"/>
      <c r="I5" s="1469"/>
      <c r="J5" s="1469"/>
      <c r="K5" s="1469"/>
      <c r="L5" s="1469"/>
      <c r="M5" s="1469"/>
      <c r="N5" s="1470"/>
      <c r="O5" s="1471" t="s">
        <v>22</v>
      </c>
      <c r="P5" s="1472"/>
      <c r="Q5" s="1472"/>
      <c r="R5" s="1472"/>
      <c r="S5" s="1472"/>
      <c r="T5" s="1472"/>
      <c r="U5" s="1472"/>
      <c r="V5" s="1472"/>
      <c r="W5" s="1472"/>
      <c r="X5" s="1472"/>
      <c r="Y5" s="1473"/>
      <c r="Z5" s="1460" t="s">
        <v>23</v>
      </c>
      <c r="AA5" s="1461"/>
      <c r="AB5" s="1461"/>
      <c r="AC5" s="1461"/>
      <c r="AD5" s="1462"/>
    </row>
    <row r="6" spans="1:30" ht="105.75" thickBot="1" x14ac:dyDescent="0.25">
      <c r="A6" s="149" t="s">
        <v>24</v>
      </c>
      <c r="B6" s="149" t="s">
        <v>25</v>
      </c>
      <c r="C6" s="149" t="s">
        <v>230</v>
      </c>
      <c r="D6" s="149" t="s">
        <v>27</v>
      </c>
      <c r="E6" s="149" t="s">
        <v>28</v>
      </c>
      <c r="F6" s="149" t="s">
        <v>29</v>
      </c>
      <c r="G6" s="149" t="s">
        <v>30</v>
      </c>
      <c r="H6" s="149" t="s">
        <v>31</v>
      </c>
      <c r="I6" s="149" t="s">
        <v>32</v>
      </c>
      <c r="J6" s="149" t="s">
        <v>33</v>
      </c>
      <c r="K6" s="149" t="s">
        <v>34</v>
      </c>
      <c r="L6" s="149" t="s">
        <v>35</v>
      </c>
      <c r="M6" s="149" t="s">
        <v>36</v>
      </c>
      <c r="N6" s="149" t="s">
        <v>37</v>
      </c>
      <c r="O6" s="150" t="s">
        <v>38</v>
      </c>
      <c r="P6" s="150" t="s">
        <v>39</v>
      </c>
      <c r="Q6" s="851" t="s">
        <v>40</v>
      </c>
      <c r="R6" s="150" t="s">
        <v>41</v>
      </c>
      <c r="S6" s="150" t="s">
        <v>42</v>
      </c>
      <c r="T6" s="150" t="s">
        <v>43</v>
      </c>
      <c r="U6" s="150" t="s">
        <v>44</v>
      </c>
      <c r="V6" s="150" t="s">
        <v>45</v>
      </c>
      <c r="W6" s="150" t="s">
        <v>46</v>
      </c>
      <c r="X6" s="150" t="s">
        <v>47</v>
      </c>
      <c r="Y6" s="150" t="s">
        <v>48</v>
      </c>
      <c r="Z6" s="151" t="s">
        <v>49</v>
      </c>
      <c r="AA6" s="151" t="s">
        <v>456</v>
      </c>
      <c r="AB6" s="151" t="s">
        <v>51</v>
      </c>
      <c r="AC6" s="151" t="s">
        <v>52</v>
      </c>
      <c r="AD6" s="151" t="s">
        <v>53</v>
      </c>
    </row>
    <row r="7" spans="1:30" s="181" customFormat="1" ht="409.5" x14ac:dyDescent="0.2">
      <c r="A7" s="118" t="s">
        <v>344</v>
      </c>
      <c r="B7" s="118" t="s">
        <v>55</v>
      </c>
      <c r="C7" s="118" t="s">
        <v>604</v>
      </c>
      <c r="D7" s="118" t="s">
        <v>605</v>
      </c>
      <c r="E7" s="118" t="s">
        <v>606</v>
      </c>
      <c r="F7" s="114" t="s">
        <v>607</v>
      </c>
      <c r="G7" s="114" t="s">
        <v>608</v>
      </c>
      <c r="H7" s="114">
        <v>1</v>
      </c>
      <c r="I7" s="114" t="s">
        <v>609</v>
      </c>
      <c r="J7" s="114" t="s">
        <v>62</v>
      </c>
      <c r="K7" s="114" t="s">
        <v>463</v>
      </c>
      <c r="L7" s="114" t="s">
        <v>610</v>
      </c>
      <c r="M7" s="409">
        <v>44866</v>
      </c>
      <c r="N7" s="410">
        <v>45915</v>
      </c>
      <c r="O7" s="1380">
        <f>(+N7-M7)/7</f>
        <v>149.85714285714286</v>
      </c>
      <c r="P7" s="115">
        <v>45867</v>
      </c>
      <c r="Q7" s="115">
        <f>P7</f>
        <v>45867</v>
      </c>
      <c r="R7" s="1378">
        <f>(Q7-M7)/7-O7</f>
        <v>-6.8571428571428612</v>
      </c>
      <c r="S7" s="1379" t="str">
        <f ca="1">IF((N7-TODAY())/7&gt;=0,"En tiempo","Alerta")</f>
        <v>Alerta</v>
      </c>
      <c r="T7" s="411">
        <v>1</v>
      </c>
      <c r="U7" s="92">
        <f>IF(T7/H7=1,1,+T7/H7)</f>
        <v>1</v>
      </c>
      <c r="V7" s="898" t="str">
        <f>IF(R7&gt;O7,0%,IF(R7&lt;=0,"100%",1-(R7/O7)))</f>
        <v>100%</v>
      </c>
      <c r="W7" s="899" t="str">
        <f t="shared" ref="W7:W28" si="0">IF(Q7&lt;=N7,"Cumple","Incumple")</f>
        <v>Cumple</v>
      </c>
      <c r="X7" s="398" t="s">
        <v>611</v>
      </c>
      <c r="Y7" s="114" t="s">
        <v>612</v>
      </c>
      <c r="Z7" s="240">
        <f>(U7+V7)/2</f>
        <v>1</v>
      </c>
      <c r="AA7" s="118"/>
      <c r="AB7" s="118"/>
      <c r="AC7" s="240">
        <f>AVERAGE(Z7:AB7)</f>
        <v>1</v>
      </c>
      <c r="AD7" s="118"/>
    </row>
    <row r="8" spans="1:30" s="181" customFormat="1" ht="384.75" x14ac:dyDescent="0.2">
      <c r="A8" s="118"/>
      <c r="B8" s="118"/>
      <c r="C8" s="118" t="s">
        <v>604</v>
      </c>
      <c r="D8" s="118" t="s">
        <v>605</v>
      </c>
      <c r="E8" s="114" t="s">
        <v>3431</v>
      </c>
      <c r="F8" s="114" t="s">
        <v>3432</v>
      </c>
      <c r="G8" s="114" t="s">
        <v>3433</v>
      </c>
      <c r="H8" s="114">
        <v>1</v>
      </c>
      <c r="I8" s="114" t="s">
        <v>609</v>
      </c>
      <c r="J8" s="114" t="s">
        <v>62</v>
      </c>
      <c r="K8" s="114" t="s">
        <v>463</v>
      </c>
      <c r="L8" s="114" t="s">
        <v>3434</v>
      </c>
      <c r="M8" s="409">
        <v>44866</v>
      </c>
      <c r="N8" s="410">
        <v>46006</v>
      </c>
      <c r="O8" s="1380">
        <f>(+N8-M8)/7</f>
        <v>162.85714285714286</v>
      </c>
      <c r="P8" s="399">
        <v>46051</v>
      </c>
      <c r="Q8" s="115">
        <f>P8</f>
        <v>46051</v>
      </c>
      <c r="R8" s="1378">
        <f>(Q8-M8)/7-O8</f>
        <v>6.4285714285714164</v>
      </c>
      <c r="S8" s="1379" t="str">
        <f ca="1">IF((N8-TODAY())/7&gt;=0,"En tiempo","Alerta")</f>
        <v>Alerta</v>
      </c>
      <c r="T8" s="411">
        <v>1</v>
      </c>
      <c r="U8" s="92">
        <f>IF(T8/H8=1,1,+T8/H8)</f>
        <v>1</v>
      </c>
      <c r="V8" s="898">
        <f>IF(R8&gt;O8,0%,IF(R8&lt;=0,"100%",1-(R8/O8)))</f>
        <v>0.96052631578947378</v>
      </c>
      <c r="W8" s="899" t="str">
        <f>IF(Q8&lt;=N8,"Cumple","Incumple")</f>
        <v>Incumple</v>
      </c>
      <c r="X8" s="398" t="s">
        <v>3417</v>
      </c>
      <c r="Y8" s="114" t="s">
        <v>3418</v>
      </c>
      <c r="Z8" s="240">
        <f>(U8+V8)/2</f>
        <v>0.98026315789473695</v>
      </c>
      <c r="AA8" s="118"/>
      <c r="AB8" s="118"/>
      <c r="AC8" s="240">
        <f>AVERAGE(Z8:AB8)</f>
        <v>0.98026315789473695</v>
      </c>
      <c r="AD8" s="118"/>
    </row>
    <row r="9" spans="1:30" s="181" customFormat="1" ht="85.5" x14ac:dyDescent="0.2">
      <c r="A9" s="118" t="s">
        <v>344</v>
      </c>
      <c r="B9" s="118" t="s">
        <v>55</v>
      </c>
      <c r="C9" s="118" t="s">
        <v>613</v>
      </c>
      <c r="D9" s="118" t="s">
        <v>614</v>
      </c>
      <c r="E9" s="118" t="s">
        <v>615</v>
      </c>
      <c r="F9" s="118" t="s">
        <v>616</v>
      </c>
      <c r="G9" s="118" t="s">
        <v>617</v>
      </c>
      <c r="H9" s="118">
        <v>1</v>
      </c>
      <c r="I9" s="118" t="s">
        <v>609</v>
      </c>
      <c r="J9" s="197" t="s">
        <v>93</v>
      </c>
      <c r="K9" s="118" t="s">
        <v>463</v>
      </c>
      <c r="L9" s="114" t="s">
        <v>618</v>
      </c>
      <c r="M9" s="409">
        <v>44866</v>
      </c>
      <c r="N9" s="409">
        <v>44958</v>
      </c>
      <c r="O9" s="1380">
        <f t="shared" ref="O9:O28" si="1">(+N9-M9)/7</f>
        <v>13.142857142857142</v>
      </c>
      <c r="P9" s="409">
        <v>44955</v>
      </c>
      <c r="Q9" s="409">
        <v>44955</v>
      </c>
      <c r="R9" s="1378">
        <f t="shared" ref="R9:R22" si="2">(P9-M9)/7-O9</f>
        <v>-0.42857142857142883</v>
      </c>
      <c r="S9" s="1379" t="str">
        <f t="shared" ref="S9:S28" ca="1" si="3">IF((N9-TODAY())/7&gt;=0,"En tiempo","Alerta")</f>
        <v>Alerta</v>
      </c>
      <c r="T9" s="411">
        <v>1</v>
      </c>
      <c r="U9" s="92">
        <f t="shared" ref="U9:U27" si="4">IF(T9/H9=1,1,+T9/H9)</f>
        <v>1</v>
      </c>
      <c r="V9" s="898" t="str">
        <f t="shared" ref="V9:V22" si="5">IF(R9&gt;O9,0%,IF(R9&lt;=0,"100%",1-(R9/O9)))</f>
        <v>100%</v>
      </c>
      <c r="W9" s="899" t="str">
        <f t="shared" si="0"/>
        <v>Cumple</v>
      </c>
      <c r="X9" s="114" t="s">
        <v>619</v>
      </c>
      <c r="Y9" s="114" t="s">
        <v>620</v>
      </c>
      <c r="Z9" s="240">
        <f t="shared" ref="Z9:Z28" si="6">(U9+V9)/2</f>
        <v>1</v>
      </c>
      <c r="AA9" s="118"/>
      <c r="AB9" s="118"/>
      <c r="AC9" s="240">
        <f t="shared" ref="AC9:AC28" si="7">AVERAGE(Z9:AB9)</f>
        <v>1</v>
      </c>
      <c r="AD9" s="197"/>
    </row>
    <row r="10" spans="1:30" s="181" customFormat="1" ht="370.5" x14ac:dyDescent="0.2">
      <c r="A10" s="118" t="s">
        <v>344</v>
      </c>
      <c r="B10" s="118" t="s">
        <v>55</v>
      </c>
      <c r="C10" s="118" t="s">
        <v>621</v>
      </c>
      <c r="D10" s="118" t="s">
        <v>622</v>
      </c>
      <c r="E10" s="118" t="s">
        <v>623</v>
      </c>
      <c r="F10" s="118" t="s">
        <v>624</v>
      </c>
      <c r="G10" s="118" t="s">
        <v>625</v>
      </c>
      <c r="H10" s="118">
        <v>1</v>
      </c>
      <c r="I10" s="118" t="s">
        <v>626</v>
      </c>
      <c r="J10" s="197" t="s">
        <v>627</v>
      </c>
      <c r="K10" s="118" t="s">
        <v>471</v>
      </c>
      <c r="L10" s="114" t="s">
        <v>628</v>
      </c>
      <c r="M10" s="409">
        <v>44866</v>
      </c>
      <c r="N10" s="409">
        <v>46371</v>
      </c>
      <c r="O10" s="1380">
        <f t="shared" si="1"/>
        <v>215</v>
      </c>
      <c r="P10" s="115">
        <v>46051</v>
      </c>
      <c r="Q10" s="115">
        <f>P10</f>
        <v>46051</v>
      </c>
      <c r="R10" s="1378">
        <f t="shared" ref="R10:R11" si="8">(Q10-M10)/7-O10</f>
        <v>-45.714285714285722</v>
      </c>
      <c r="S10" s="1379" t="str">
        <f t="shared" ca="1" si="3"/>
        <v>En tiempo</v>
      </c>
      <c r="T10" s="411">
        <v>0.89</v>
      </c>
      <c r="U10" s="92">
        <f t="shared" si="4"/>
        <v>0.89</v>
      </c>
      <c r="V10" s="898" t="str">
        <f>IF(R10&gt;O10,0%,IF(R10&lt;=0,"100%",1-(R10/O10)))</f>
        <v>100%</v>
      </c>
      <c r="W10" s="899" t="str">
        <f t="shared" si="0"/>
        <v>Cumple</v>
      </c>
      <c r="X10" s="114" t="s">
        <v>3419</v>
      </c>
      <c r="Y10" s="114" t="s">
        <v>3420</v>
      </c>
      <c r="Z10" s="240">
        <f t="shared" si="6"/>
        <v>0.94500000000000006</v>
      </c>
      <c r="AA10" s="118"/>
      <c r="AB10" s="118"/>
      <c r="AC10" s="240">
        <f t="shared" si="7"/>
        <v>0.94500000000000006</v>
      </c>
      <c r="AD10" s="197"/>
    </row>
    <row r="11" spans="1:30" s="181" customFormat="1" ht="292.5" customHeight="1" x14ac:dyDescent="0.2">
      <c r="A11" s="118" t="s">
        <v>344</v>
      </c>
      <c r="B11" s="118" t="s">
        <v>55</v>
      </c>
      <c r="C11" s="118" t="s">
        <v>629</v>
      </c>
      <c r="D11" s="118" t="s">
        <v>630</v>
      </c>
      <c r="E11" s="118" t="s">
        <v>631</v>
      </c>
      <c r="F11" s="118" t="s">
        <v>632</v>
      </c>
      <c r="G11" s="118" t="s">
        <v>633</v>
      </c>
      <c r="H11" s="118">
        <v>1</v>
      </c>
      <c r="I11" s="118" t="s">
        <v>609</v>
      </c>
      <c r="J11" s="197" t="s">
        <v>93</v>
      </c>
      <c r="K11" s="118" t="s">
        <v>471</v>
      </c>
      <c r="L11" s="114" t="s">
        <v>634</v>
      </c>
      <c r="M11" s="409">
        <v>44866</v>
      </c>
      <c r="N11" s="409">
        <v>45733</v>
      </c>
      <c r="O11" s="1380">
        <f t="shared" si="1"/>
        <v>123.85714285714286</v>
      </c>
      <c r="P11" s="115">
        <v>45867</v>
      </c>
      <c r="Q11" s="115">
        <f>P11</f>
        <v>45867</v>
      </c>
      <c r="R11" s="1378">
        <f t="shared" si="8"/>
        <v>19.142857142857139</v>
      </c>
      <c r="S11" s="1379" t="str">
        <f t="shared" ca="1" si="3"/>
        <v>Alerta</v>
      </c>
      <c r="T11" s="411">
        <v>1</v>
      </c>
      <c r="U11" s="92">
        <f t="shared" si="4"/>
        <v>1</v>
      </c>
      <c r="V11" s="898">
        <f>IF(R11&gt;O11,0%,IF(R11&lt;=0,"100%",1-(R11/O11)))</f>
        <v>0.84544405997693195</v>
      </c>
      <c r="W11" s="899" t="str">
        <f t="shared" si="0"/>
        <v>Incumple</v>
      </c>
      <c r="X11" s="114" t="s">
        <v>635</v>
      </c>
      <c r="Y11" s="114" t="s">
        <v>636</v>
      </c>
      <c r="Z11" s="240">
        <f t="shared" si="6"/>
        <v>0.92272202998846597</v>
      </c>
      <c r="AA11" s="118"/>
      <c r="AB11" s="118"/>
      <c r="AC11" s="240">
        <f t="shared" si="7"/>
        <v>0.92272202998846597</v>
      </c>
      <c r="AD11" s="197"/>
    </row>
    <row r="12" spans="1:30" s="181" customFormat="1" ht="185.25" customHeight="1" thickBot="1" x14ac:dyDescent="0.25">
      <c r="A12" s="118" t="s">
        <v>344</v>
      </c>
      <c r="B12" s="118" t="s">
        <v>55</v>
      </c>
      <c r="C12" s="118" t="s">
        <v>637</v>
      </c>
      <c r="D12" s="118" t="s">
        <v>638</v>
      </c>
      <c r="E12" s="118" t="s">
        <v>639</v>
      </c>
      <c r="F12" s="118" t="s">
        <v>640</v>
      </c>
      <c r="G12" s="118" t="s">
        <v>641</v>
      </c>
      <c r="H12" s="118">
        <v>1</v>
      </c>
      <c r="I12" s="118" t="s">
        <v>609</v>
      </c>
      <c r="J12" s="197" t="s">
        <v>93</v>
      </c>
      <c r="K12" s="118" t="s">
        <v>471</v>
      </c>
      <c r="L12" s="114" t="s">
        <v>642</v>
      </c>
      <c r="M12" s="409">
        <v>44866</v>
      </c>
      <c r="N12" s="409">
        <v>44956</v>
      </c>
      <c r="O12" s="1380">
        <f t="shared" si="1"/>
        <v>12.857142857142858</v>
      </c>
      <c r="P12" s="115">
        <v>45282</v>
      </c>
      <c r="Q12" s="115">
        <v>45282</v>
      </c>
      <c r="R12" s="1378">
        <f t="shared" si="2"/>
        <v>46.571428571428569</v>
      </c>
      <c r="S12" s="1379" t="str">
        <f t="shared" ca="1" si="3"/>
        <v>Alerta</v>
      </c>
      <c r="T12" s="411">
        <v>1</v>
      </c>
      <c r="U12" s="92">
        <f t="shared" si="4"/>
        <v>1</v>
      </c>
      <c r="V12" s="898">
        <f t="shared" si="5"/>
        <v>0</v>
      </c>
      <c r="W12" s="899" t="str">
        <f t="shared" si="0"/>
        <v>Incumple</v>
      </c>
      <c r="X12" s="114" t="s">
        <v>643</v>
      </c>
      <c r="Y12" s="114" t="s">
        <v>644</v>
      </c>
      <c r="Z12" s="240">
        <f t="shared" si="6"/>
        <v>0.5</v>
      </c>
      <c r="AA12" s="118"/>
      <c r="AB12" s="118"/>
      <c r="AC12" s="240">
        <f t="shared" si="7"/>
        <v>0.5</v>
      </c>
      <c r="AD12" s="197"/>
    </row>
    <row r="13" spans="1:30" s="181" customFormat="1" ht="186" thickBot="1" x14ac:dyDescent="0.25">
      <c r="A13" s="118" t="s">
        <v>344</v>
      </c>
      <c r="B13" s="118" t="s">
        <v>55</v>
      </c>
      <c r="C13" s="118" t="s">
        <v>645</v>
      </c>
      <c r="D13" s="118" t="s">
        <v>646</v>
      </c>
      <c r="E13" s="118" t="s">
        <v>647</v>
      </c>
      <c r="F13" s="118" t="s">
        <v>648</v>
      </c>
      <c r="G13" s="118" t="s">
        <v>649</v>
      </c>
      <c r="H13" s="118">
        <v>1</v>
      </c>
      <c r="I13" s="118" t="s">
        <v>609</v>
      </c>
      <c r="J13" s="197" t="s">
        <v>93</v>
      </c>
      <c r="K13" s="118" t="s">
        <v>471</v>
      </c>
      <c r="L13" s="114" t="s">
        <v>650</v>
      </c>
      <c r="M13" s="409">
        <v>44866</v>
      </c>
      <c r="N13" s="409">
        <v>45000</v>
      </c>
      <c r="O13" s="1380">
        <f t="shared" si="1"/>
        <v>19.142857142857142</v>
      </c>
      <c r="P13" s="115">
        <v>45525</v>
      </c>
      <c r="Q13" s="115">
        <v>45525</v>
      </c>
      <c r="R13" s="1378">
        <f t="shared" ref="R13:R14" si="9">(Q13-M13)/7-O13</f>
        <v>75</v>
      </c>
      <c r="S13" s="1379" t="str">
        <f t="shared" ca="1" si="3"/>
        <v>Alerta</v>
      </c>
      <c r="T13" s="900">
        <v>1</v>
      </c>
      <c r="U13" s="92">
        <f t="shared" si="4"/>
        <v>1</v>
      </c>
      <c r="V13" s="898">
        <f>IF(R13&gt;O13,0%,IF(R13&lt;=0,"100%",1-(R13/O13)))</f>
        <v>0</v>
      </c>
      <c r="W13" s="899" t="str">
        <f t="shared" si="0"/>
        <v>Incumple</v>
      </c>
      <c r="X13" s="114" t="s">
        <v>651</v>
      </c>
      <c r="Y13" s="114" t="s">
        <v>652</v>
      </c>
      <c r="Z13" s="240">
        <f t="shared" si="6"/>
        <v>0.5</v>
      </c>
      <c r="AA13" s="118"/>
      <c r="AB13" s="118"/>
      <c r="AC13" s="240">
        <f t="shared" si="7"/>
        <v>0.5</v>
      </c>
      <c r="AD13" s="197"/>
    </row>
    <row r="14" spans="1:30" s="181" customFormat="1" ht="256.5" x14ac:dyDescent="0.2">
      <c r="A14" s="118" t="s">
        <v>344</v>
      </c>
      <c r="B14" s="118" t="s">
        <v>55</v>
      </c>
      <c r="C14" s="118" t="s">
        <v>653</v>
      </c>
      <c r="D14" s="118" t="s">
        <v>654</v>
      </c>
      <c r="E14" s="118" t="s">
        <v>655</v>
      </c>
      <c r="F14" s="118" t="s">
        <v>656</v>
      </c>
      <c r="G14" s="118" t="s">
        <v>657</v>
      </c>
      <c r="H14" s="118">
        <v>1</v>
      </c>
      <c r="I14" s="118" t="s">
        <v>609</v>
      </c>
      <c r="J14" s="197" t="s">
        <v>93</v>
      </c>
      <c r="K14" s="118" t="s">
        <v>471</v>
      </c>
      <c r="L14" s="114" t="s">
        <v>658</v>
      </c>
      <c r="M14" s="409">
        <v>44866</v>
      </c>
      <c r="N14" s="409">
        <v>46371</v>
      </c>
      <c r="O14" s="1380">
        <f t="shared" si="1"/>
        <v>215</v>
      </c>
      <c r="P14" s="115">
        <v>46051</v>
      </c>
      <c r="Q14" s="115">
        <f>P14</f>
        <v>46051</v>
      </c>
      <c r="R14" s="1378">
        <f t="shared" si="9"/>
        <v>-45.714285714285722</v>
      </c>
      <c r="S14" s="1379" t="str">
        <f t="shared" ca="1" si="3"/>
        <v>En tiempo</v>
      </c>
      <c r="T14" s="411">
        <v>0.85</v>
      </c>
      <c r="U14" s="92">
        <f t="shared" si="4"/>
        <v>0.85</v>
      </c>
      <c r="V14" s="898" t="str">
        <f>IF(R14&gt;O14,0%,IF(R14&lt;=0,"100%",1-(R14/O14)))</f>
        <v>100%</v>
      </c>
      <c r="W14" s="899" t="str">
        <f t="shared" si="0"/>
        <v>Cumple</v>
      </c>
      <c r="X14" s="114" t="s">
        <v>3421</v>
      </c>
      <c r="Y14" s="114" t="s">
        <v>3422</v>
      </c>
      <c r="Z14" s="240">
        <f t="shared" si="6"/>
        <v>0.92500000000000004</v>
      </c>
      <c r="AA14" s="118"/>
      <c r="AB14" s="118"/>
      <c r="AC14" s="240">
        <f t="shared" si="7"/>
        <v>0.92500000000000004</v>
      </c>
      <c r="AD14" s="197"/>
    </row>
    <row r="15" spans="1:30" s="181" customFormat="1" ht="72" thickBot="1" x14ac:dyDescent="0.25">
      <c r="A15" s="118" t="s">
        <v>344</v>
      </c>
      <c r="B15" s="118" t="s">
        <v>55</v>
      </c>
      <c r="C15" s="118" t="s">
        <v>659</v>
      </c>
      <c r="D15" s="118" t="s">
        <v>660</v>
      </c>
      <c r="E15" s="118" t="s">
        <v>661</v>
      </c>
      <c r="F15" s="118" t="s">
        <v>662</v>
      </c>
      <c r="G15" s="118" t="s">
        <v>663</v>
      </c>
      <c r="H15" s="118">
        <v>2</v>
      </c>
      <c r="I15" s="118" t="s">
        <v>609</v>
      </c>
      <c r="J15" s="197" t="s">
        <v>93</v>
      </c>
      <c r="K15" s="197" t="s">
        <v>463</v>
      </c>
      <c r="L15" s="114" t="s">
        <v>664</v>
      </c>
      <c r="M15" s="409">
        <v>44866</v>
      </c>
      <c r="N15" s="409">
        <v>44956</v>
      </c>
      <c r="O15" s="1380">
        <f t="shared" si="1"/>
        <v>12.857142857142858</v>
      </c>
      <c r="P15" s="409">
        <v>44955</v>
      </c>
      <c r="Q15" s="409">
        <v>44955</v>
      </c>
      <c r="R15" s="1378">
        <f t="shared" si="2"/>
        <v>-0.14285714285714413</v>
      </c>
      <c r="S15" s="1379" t="str">
        <f t="shared" ca="1" si="3"/>
        <v>Alerta</v>
      </c>
      <c r="T15" s="411">
        <v>2</v>
      </c>
      <c r="U15" s="92">
        <f t="shared" si="4"/>
        <v>1</v>
      </c>
      <c r="V15" s="898" t="str">
        <f t="shared" si="5"/>
        <v>100%</v>
      </c>
      <c r="W15" s="899" t="str">
        <f t="shared" si="0"/>
        <v>Cumple</v>
      </c>
      <c r="X15" s="114" t="s">
        <v>665</v>
      </c>
      <c r="Y15" s="114" t="s">
        <v>666</v>
      </c>
      <c r="Z15" s="240">
        <f t="shared" si="6"/>
        <v>1</v>
      </c>
      <c r="AA15" s="118"/>
      <c r="AB15" s="118"/>
      <c r="AC15" s="240">
        <f t="shared" si="7"/>
        <v>1</v>
      </c>
      <c r="AD15" s="197"/>
    </row>
    <row r="16" spans="1:30" s="181" customFormat="1" ht="275.25" customHeight="1" x14ac:dyDescent="0.2">
      <c r="A16" s="118" t="s">
        <v>344</v>
      </c>
      <c r="B16" s="118" t="s">
        <v>55</v>
      </c>
      <c r="C16" s="118" t="s">
        <v>667</v>
      </c>
      <c r="D16" s="118" t="s">
        <v>668</v>
      </c>
      <c r="E16" s="118" t="s">
        <v>669</v>
      </c>
      <c r="F16" s="118" t="s">
        <v>670</v>
      </c>
      <c r="G16" s="118" t="s">
        <v>671</v>
      </c>
      <c r="H16" s="235">
        <v>1</v>
      </c>
      <c r="I16" s="118" t="s">
        <v>672</v>
      </c>
      <c r="J16" s="197" t="s">
        <v>62</v>
      </c>
      <c r="K16" s="118" t="s">
        <v>463</v>
      </c>
      <c r="L16" s="114" t="s">
        <v>671</v>
      </c>
      <c r="M16" s="409">
        <v>44866</v>
      </c>
      <c r="N16" s="409">
        <v>45915</v>
      </c>
      <c r="O16" s="1380">
        <f t="shared" si="1"/>
        <v>149.85714285714286</v>
      </c>
      <c r="P16" s="115">
        <v>45867</v>
      </c>
      <c r="Q16" s="115">
        <f>P16</f>
        <v>45867</v>
      </c>
      <c r="R16" s="1378">
        <f t="shared" ref="R16:R17" si="10">(Q16-M16)/7-O16</f>
        <v>-6.8571428571428612</v>
      </c>
      <c r="S16" s="1379" t="str">
        <f t="shared" ca="1" si="3"/>
        <v>Alerta</v>
      </c>
      <c r="T16" s="411">
        <v>1</v>
      </c>
      <c r="U16" s="92">
        <f t="shared" si="4"/>
        <v>1</v>
      </c>
      <c r="V16" s="898" t="str">
        <f>IF(R16&gt;O16,0%,IF(R16&lt;=0,"100%",1-(R16/O16)))</f>
        <v>100%</v>
      </c>
      <c r="W16" s="899" t="str">
        <f t="shared" si="0"/>
        <v>Cumple</v>
      </c>
      <c r="X16" s="114" t="s">
        <v>673</v>
      </c>
      <c r="Y16" s="114" t="s">
        <v>674</v>
      </c>
      <c r="Z16" s="240">
        <f t="shared" si="6"/>
        <v>1</v>
      </c>
      <c r="AA16" s="118"/>
      <c r="AB16" s="118"/>
      <c r="AC16" s="240">
        <f t="shared" si="7"/>
        <v>1</v>
      </c>
      <c r="AD16" s="197"/>
    </row>
    <row r="17" spans="1:30" s="181" customFormat="1" ht="374.25" customHeight="1" x14ac:dyDescent="0.2">
      <c r="A17" s="118" t="s">
        <v>344</v>
      </c>
      <c r="B17" s="118" t="s">
        <v>55</v>
      </c>
      <c r="C17" s="118" t="s">
        <v>675</v>
      </c>
      <c r="D17" s="118" t="s">
        <v>676</v>
      </c>
      <c r="E17" s="118" t="s">
        <v>677</v>
      </c>
      <c r="F17" s="118" t="s">
        <v>678</v>
      </c>
      <c r="G17" s="118" t="s">
        <v>679</v>
      </c>
      <c r="H17" s="118">
        <v>2</v>
      </c>
      <c r="I17" s="118" t="s">
        <v>680</v>
      </c>
      <c r="J17" s="197" t="s">
        <v>62</v>
      </c>
      <c r="K17" s="118" t="s">
        <v>471</v>
      </c>
      <c r="L17" s="114" t="s">
        <v>681</v>
      </c>
      <c r="M17" s="409">
        <v>44866</v>
      </c>
      <c r="N17" s="409">
        <v>46371</v>
      </c>
      <c r="O17" s="1380">
        <f t="shared" si="1"/>
        <v>215</v>
      </c>
      <c r="P17" s="115">
        <v>46051</v>
      </c>
      <c r="Q17" s="115">
        <f>P17</f>
        <v>46051</v>
      </c>
      <c r="R17" s="1378">
        <f t="shared" si="10"/>
        <v>-45.714285714285722</v>
      </c>
      <c r="S17" s="1379" t="str">
        <f t="shared" ca="1" si="3"/>
        <v>En tiempo</v>
      </c>
      <c r="T17" s="411">
        <v>1</v>
      </c>
      <c r="U17" s="92">
        <f t="shared" si="4"/>
        <v>0.5</v>
      </c>
      <c r="V17" s="898" t="str">
        <f>IF(R17&gt;O17,0%,IF(R17&lt;=0,"100%",1-(R17/O17)))</f>
        <v>100%</v>
      </c>
      <c r="W17" s="899" t="str">
        <f t="shared" si="0"/>
        <v>Cumple</v>
      </c>
      <c r="X17" s="114" t="s">
        <v>3423</v>
      </c>
      <c r="Y17" s="114" t="s">
        <v>3424</v>
      </c>
      <c r="Z17" s="240">
        <f t="shared" si="6"/>
        <v>0.75</v>
      </c>
      <c r="AA17" s="118"/>
      <c r="AB17" s="118"/>
      <c r="AC17" s="240">
        <f t="shared" si="7"/>
        <v>0.75</v>
      </c>
      <c r="AD17" s="197"/>
    </row>
    <row r="18" spans="1:30" s="181" customFormat="1" ht="100.5" thickBot="1" x14ac:dyDescent="0.25">
      <c r="A18" s="118" t="s">
        <v>344</v>
      </c>
      <c r="B18" s="118" t="s">
        <v>55</v>
      </c>
      <c r="C18" s="118" t="s">
        <v>682</v>
      </c>
      <c r="D18" s="118" t="s">
        <v>683</v>
      </c>
      <c r="E18" s="118" t="s">
        <v>684</v>
      </c>
      <c r="F18" s="118" t="s">
        <v>685</v>
      </c>
      <c r="G18" s="118" t="s">
        <v>686</v>
      </c>
      <c r="H18" s="118">
        <v>1</v>
      </c>
      <c r="I18" s="118" t="s">
        <v>687</v>
      </c>
      <c r="J18" s="197" t="s">
        <v>62</v>
      </c>
      <c r="K18" s="197" t="s">
        <v>471</v>
      </c>
      <c r="L18" s="114" t="s">
        <v>688</v>
      </c>
      <c r="M18" s="409">
        <v>44866</v>
      </c>
      <c r="N18" s="409">
        <v>44910</v>
      </c>
      <c r="O18" s="1380">
        <f t="shared" si="1"/>
        <v>6.2857142857142856</v>
      </c>
      <c r="P18" s="115">
        <v>45111</v>
      </c>
      <c r="Q18" s="115">
        <v>45109</v>
      </c>
      <c r="R18" s="1378">
        <f t="shared" si="2"/>
        <v>28.714285714285715</v>
      </c>
      <c r="S18" s="1379" t="str">
        <f t="shared" ca="1" si="3"/>
        <v>Alerta</v>
      </c>
      <c r="T18" s="411">
        <v>1</v>
      </c>
      <c r="U18" s="92">
        <f t="shared" si="4"/>
        <v>1</v>
      </c>
      <c r="V18" s="898">
        <f t="shared" si="5"/>
        <v>0</v>
      </c>
      <c r="W18" s="899" t="str">
        <f t="shared" si="0"/>
        <v>Incumple</v>
      </c>
      <c r="X18" s="114" t="s">
        <v>689</v>
      </c>
      <c r="Y18" s="114" t="s">
        <v>690</v>
      </c>
      <c r="Z18" s="240">
        <f t="shared" si="6"/>
        <v>0.5</v>
      </c>
      <c r="AA18" s="118"/>
      <c r="AB18" s="118"/>
      <c r="AC18" s="240">
        <f t="shared" si="7"/>
        <v>0.5</v>
      </c>
      <c r="AD18" s="197"/>
    </row>
    <row r="19" spans="1:30" s="181" customFormat="1" ht="285" x14ac:dyDescent="0.2">
      <c r="A19" s="118" t="s">
        <v>344</v>
      </c>
      <c r="B19" s="118" t="s">
        <v>55</v>
      </c>
      <c r="C19" s="118" t="s">
        <v>691</v>
      </c>
      <c r="D19" s="118" t="s">
        <v>692</v>
      </c>
      <c r="E19" s="118" t="s">
        <v>693</v>
      </c>
      <c r="F19" s="118" t="s">
        <v>694</v>
      </c>
      <c r="G19" s="118" t="s">
        <v>695</v>
      </c>
      <c r="H19" s="118">
        <v>3</v>
      </c>
      <c r="I19" s="118" t="s">
        <v>696</v>
      </c>
      <c r="J19" s="197" t="s">
        <v>62</v>
      </c>
      <c r="K19" s="118" t="s">
        <v>463</v>
      </c>
      <c r="L19" s="114" t="s">
        <v>697</v>
      </c>
      <c r="M19" s="409">
        <v>44866</v>
      </c>
      <c r="N19" s="409">
        <v>45915</v>
      </c>
      <c r="O19" s="1380">
        <f t="shared" si="1"/>
        <v>149.85714285714286</v>
      </c>
      <c r="P19" s="115">
        <v>45867</v>
      </c>
      <c r="Q19" s="115">
        <f>P19</f>
        <v>45867</v>
      </c>
      <c r="R19" s="1378">
        <f>(Q19-M19)/7-O19</f>
        <v>-6.8571428571428612</v>
      </c>
      <c r="S19" s="1379" t="str">
        <f t="shared" ca="1" si="3"/>
        <v>Alerta</v>
      </c>
      <c r="T19" s="411">
        <v>3</v>
      </c>
      <c r="U19" s="92">
        <f t="shared" si="4"/>
        <v>1</v>
      </c>
      <c r="V19" s="898" t="str">
        <f>IF(R19&gt;O19,0%,IF(R19&lt;=0,"100%",1-(R19/O19)))</f>
        <v>100%</v>
      </c>
      <c r="W19" s="899" t="str">
        <f t="shared" si="0"/>
        <v>Cumple</v>
      </c>
      <c r="X19" s="114" t="s">
        <v>698</v>
      </c>
      <c r="Y19" s="114" t="s">
        <v>699</v>
      </c>
      <c r="Z19" s="240">
        <f t="shared" si="6"/>
        <v>1</v>
      </c>
      <c r="AA19" s="118"/>
      <c r="AB19" s="118"/>
      <c r="AC19" s="240">
        <f t="shared" si="7"/>
        <v>1</v>
      </c>
      <c r="AD19" s="197"/>
    </row>
    <row r="20" spans="1:30" s="181" customFormat="1" ht="126" customHeight="1" thickBot="1" x14ac:dyDescent="0.25">
      <c r="A20" s="118" t="s">
        <v>344</v>
      </c>
      <c r="B20" s="118" t="s">
        <v>55</v>
      </c>
      <c r="C20" s="118" t="s">
        <v>700</v>
      </c>
      <c r="D20" s="118" t="s">
        <v>701</v>
      </c>
      <c r="E20" s="118" t="s">
        <v>702</v>
      </c>
      <c r="F20" s="118" t="s">
        <v>703</v>
      </c>
      <c r="G20" s="118" t="s">
        <v>704</v>
      </c>
      <c r="H20" s="118">
        <v>1</v>
      </c>
      <c r="I20" s="118" t="s">
        <v>705</v>
      </c>
      <c r="J20" s="197" t="s">
        <v>116</v>
      </c>
      <c r="K20" s="197" t="s">
        <v>471</v>
      </c>
      <c r="L20" s="114" t="s">
        <v>706</v>
      </c>
      <c r="M20" s="409">
        <v>44866</v>
      </c>
      <c r="N20" s="409">
        <v>45230</v>
      </c>
      <c r="O20" s="1380">
        <f t="shared" si="1"/>
        <v>52</v>
      </c>
      <c r="P20" s="115">
        <v>45111</v>
      </c>
      <c r="Q20" s="115">
        <v>45111</v>
      </c>
      <c r="R20" s="1378">
        <f t="shared" si="2"/>
        <v>-17</v>
      </c>
      <c r="S20" s="1379" t="str">
        <f t="shared" ca="1" si="3"/>
        <v>Alerta</v>
      </c>
      <c r="T20" s="411">
        <v>1</v>
      </c>
      <c r="U20" s="92">
        <f t="shared" si="4"/>
        <v>1</v>
      </c>
      <c r="V20" s="898" t="str">
        <f t="shared" si="5"/>
        <v>100%</v>
      </c>
      <c r="W20" s="899" t="str">
        <f t="shared" si="0"/>
        <v>Cumple</v>
      </c>
      <c r="X20" s="114" t="s">
        <v>707</v>
      </c>
      <c r="Y20" s="114" t="s">
        <v>708</v>
      </c>
      <c r="Z20" s="240">
        <f t="shared" si="6"/>
        <v>1</v>
      </c>
      <c r="AA20" s="118"/>
      <c r="AB20" s="118"/>
      <c r="AC20" s="240">
        <f t="shared" si="7"/>
        <v>1</v>
      </c>
      <c r="AD20" s="197"/>
    </row>
    <row r="21" spans="1:30" s="181" customFormat="1" ht="256.5" x14ac:dyDescent="0.2">
      <c r="A21" s="118" t="s">
        <v>344</v>
      </c>
      <c r="B21" s="118" t="s">
        <v>55</v>
      </c>
      <c r="C21" s="118" t="s">
        <v>709</v>
      </c>
      <c r="D21" s="118" t="s">
        <v>710</v>
      </c>
      <c r="E21" s="118" t="s">
        <v>711</v>
      </c>
      <c r="F21" s="118" t="s">
        <v>712</v>
      </c>
      <c r="G21" s="118" t="s">
        <v>713</v>
      </c>
      <c r="H21" s="235">
        <v>1</v>
      </c>
      <c r="I21" s="118" t="s">
        <v>714</v>
      </c>
      <c r="J21" s="197" t="s">
        <v>62</v>
      </c>
      <c r="K21" s="118" t="s">
        <v>463</v>
      </c>
      <c r="L21" s="114" t="s">
        <v>715</v>
      </c>
      <c r="M21" s="409">
        <v>44866</v>
      </c>
      <c r="N21" s="409">
        <v>45733</v>
      </c>
      <c r="O21" s="1380">
        <f t="shared" si="1"/>
        <v>123.85714285714286</v>
      </c>
      <c r="P21" s="115">
        <v>45867</v>
      </c>
      <c r="Q21" s="115">
        <f>P21</f>
        <v>45867</v>
      </c>
      <c r="R21" s="1378">
        <f>(Q21-M21)/7-O21</f>
        <v>19.142857142857139</v>
      </c>
      <c r="S21" s="1379" t="str">
        <f t="shared" ca="1" si="3"/>
        <v>Alerta</v>
      </c>
      <c r="T21" s="411">
        <v>1</v>
      </c>
      <c r="U21" s="92">
        <f t="shared" si="4"/>
        <v>1</v>
      </c>
      <c r="V21" s="898">
        <f>IF(R21&gt;O21,0%,IF(R21&lt;=0,"100%",1-(R21/O21)))</f>
        <v>0.84544405997693195</v>
      </c>
      <c r="W21" s="899" t="str">
        <f t="shared" si="0"/>
        <v>Incumple</v>
      </c>
      <c r="X21" s="114" t="s">
        <v>716</v>
      </c>
      <c r="Y21" s="114" t="s">
        <v>717</v>
      </c>
      <c r="Z21" s="240">
        <f t="shared" si="6"/>
        <v>0.92272202998846597</v>
      </c>
      <c r="AA21" s="118"/>
      <c r="AB21" s="118"/>
      <c r="AC21" s="240">
        <f t="shared" si="7"/>
        <v>0.92272202998846597</v>
      </c>
      <c r="AD21" s="197"/>
    </row>
    <row r="22" spans="1:30" s="181" customFormat="1" ht="186" thickBot="1" x14ac:dyDescent="0.25">
      <c r="A22" s="118" t="s">
        <v>344</v>
      </c>
      <c r="B22" s="118" t="s">
        <v>55</v>
      </c>
      <c r="C22" s="118" t="s">
        <v>718</v>
      </c>
      <c r="D22" s="118" t="s">
        <v>719</v>
      </c>
      <c r="E22" s="118" t="s">
        <v>720</v>
      </c>
      <c r="F22" s="118" t="s">
        <v>721</v>
      </c>
      <c r="G22" s="118" t="s">
        <v>722</v>
      </c>
      <c r="H22" s="235">
        <v>1</v>
      </c>
      <c r="I22" s="118" t="s">
        <v>723</v>
      </c>
      <c r="J22" s="197" t="s">
        <v>93</v>
      </c>
      <c r="K22" s="118" t="s">
        <v>463</v>
      </c>
      <c r="L22" s="114" t="s">
        <v>724</v>
      </c>
      <c r="M22" s="409">
        <v>44866</v>
      </c>
      <c r="N22" s="409">
        <v>45000</v>
      </c>
      <c r="O22" s="1380">
        <f t="shared" si="1"/>
        <v>19.142857142857142</v>
      </c>
      <c r="P22" s="115">
        <v>45282</v>
      </c>
      <c r="Q22" s="115">
        <v>45282</v>
      </c>
      <c r="R22" s="1378">
        <f t="shared" si="2"/>
        <v>40.285714285714292</v>
      </c>
      <c r="S22" s="1379" t="str">
        <f t="shared" ca="1" si="3"/>
        <v>Alerta</v>
      </c>
      <c r="T22" s="411">
        <v>1</v>
      </c>
      <c r="U22" s="92">
        <f t="shared" si="4"/>
        <v>1</v>
      </c>
      <c r="V22" s="898">
        <f t="shared" si="5"/>
        <v>0</v>
      </c>
      <c r="W22" s="899" t="str">
        <f t="shared" si="0"/>
        <v>Incumple</v>
      </c>
      <c r="X22" s="114" t="s">
        <v>725</v>
      </c>
      <c r="Y22" s="114" t="s">
        <v>726</v>
      </c>
      <c r="Z22" s="240">
        <f t="shared" si="6"/>
        <v>0.5</v>
      </c>
      <c r="AA22" s="118"/>
      <c r="AB22" s="118"/>
      <c r="AC22" s="240">
        <f t="shared" si="7"/>
        <v>0.5</v>
      </c>
      <c r="AD22" s="197"/>
    </row>
    <row r="23" spans="1:30" s="181" customFormat="1" ht="409.5" x14ac:dyDescent="0.2">
      <c r="A23" s="118" t="s">
        <v>344</v>
      </c>
      <c r="B23" s="118" t="s">
        <v>55</v>
      </c>
      <c r="C23" s="118" t="s">
        <v>727</v>
      </c>
      <c r="D23" s="118" t="s">
        <v>728</v>
      </c>
      <c r="E23" s="118" t="s">
        <v>729</v>
      </c>
      <c r="F23" s="118" t="s">
        <v>730</v>
      </c>
      <c r="G23" s="118" t="s">
        <v>731</v>
      </c>
      <c r="H23" s="118">
        <v>3</v>
      </c>
      <c r="I23" s="118" t="s">
        <v>732</v>
      </c>
      <c r="J23" s="197" t="s">
        <v>116</v>
      </c>
      <c r="K23" s="118" t="s">
        <v>463</v>
      </c>
      <c r="L23" s="114" t="s">
        <v>733</v>
      </c>
      <c r="M23" s="409">
        <v>44866</v>
      </c>
      <c r="N23" s="409">
        <v>46371</v>
      </c>
      <c r="O23" s="1380">
        <f t="shared" si="1"/>
        <v>215</v>
      </c>
      <c r="P23" s="115">
        <v>46051</v>
      </c>
      <c r="Q23" s="115">
        <f t="shared" ref="Q23:Q28" si="11">P23</f>
        <v>46051</v>
      </c>
      <c r="R23" s="1378">
        <f t="shared" ref="R23:R27" si="12">(Q23-M23)/7-O23</f>
        <v>-45.714285714285722</v>
      </c>
      <c r="S23" s="1379" t="str">
        <f t="shared" ca="1" si="3"/>
        <v>En tiempo</v>
      </c>
      <c r="T23" s="411">
        <v>2.7</v>
      </c>
      <c r="U23" s="92">
        <f t="shared" si="4"/>
        <v>0.9</v>
      </c>
      <c r="V23" s="898" t="str">
        <f t="shared" ref="V23:V28" si="13">IF(R23&gt;O23,0%,IF(R23&lt;=0,"100%",1-(R23/O23)))</f>
        <v>100%</v>
      </c>
      <c r="W23" s="899" t="str">
        <f t="shared" si="0"/>
        <v>Cumple</v>
      </c>
      <c r="X23" s="114" t="s">
        <v>3425</v>
      </c>
      <c r="Y23" s="114" t="s">
        <v>3426</v>
      </c>
      <c r="Z23" s="240">
        <f t="shared" si="6"/>
        <v>0.95</v>
      </c>
      <c r="AA23" s="118"/>
      <c r="AB23" s="118"/>
      <c r="AC23" s="240">
        <f t="shared" si="7"/>
        <v>0.95</v>
      </c>
      <c r="AD23" s="197"/>
    </row>
    <row r="24" spans="1:30" s="181" customFormat="1" ht="357" thickBot="1" x14ac:dyDescent="0.25">
      <c r="A24" s="118" t="s">
        <v>344</v>
      </c>
      <c r="B24" s="118" t="s">
        <v>55</v>
      </c>
      <c r="C24" s="118" t="s">
        <v>734</v>
      </c>
      <c r="D24" s="118" t="s">
        <v>735</v>
      </c>
      <c r="E24" s="118" t="s">
        <v>736</v>
      </c>
      <c r="F24" s="118" t="s">
        <v>737</v>
      </c>
      <c r="G24" s="118" t="s">
        <v>738</v>
      </c>
      <c r="H24" s="118">
        <v>1</v>
      </c>
      <c r="I24" s="118" t="s">
        <v>739</v>
      </c>
      <c r="J24" s="197" t="s">
        <v>116</v>
      </c>
      <c r="K24" s="118" t="s">
        <v>471</v>
      </c>
      <c r="L24" s="114" t="s">
        <v>740</v>
      </c>
      <c r="M24" s="409">
        <v>44866</v>
      </c>
      <c r="N24" s="409">
        <v>45083</v>
      </c>
      <c r="O24" s="1380">
        <f t="shared" si="1"/>
        <v>31</v>
      </c>
      <c r="P24" s="115">
        <v>45686</v>
      </c>
      <c r="Q24" s="115">
        <v>45686</v>
      </c>
      <c r="R24" s="1378">
        <f t="shared" si="12"/>
        <v>86.142857142857139</v>
      </c>
      <c r="S24" s="1379" t="str">
        <f t="shared" ca="1" si="3"/>
        <v>Alerta</v>
      </c>
      <c r="T24" s="411">
        <v>1</v>
      </c>
      <c r="U24" s="92">
        <f t="shared" si="4"/>
        <v>1</v>
      </c>
      <c r="V24" s="898">
        <f t="shared" si="13"/>
        <v>0</v>
      </c>
      <c r="W24" s="899" t="str">
        <f t="shared" si="0"/>
        <v>Incumple</v>
      </c>
      <c r="X24" s="114" t="s">
        <v>741</v>
      </c>
      <c r="Y24" s="114" t="s">
        <v>742</v>
      </c>
      <c r="Z24" s="240">
        <f>(U24+V24)/2</f>
        <v>0.5</v>
      </c>
      <c r="AA24" s="118"/>
      <c r="AB24" s="118"/>
      <c r="AC24" s="240">
        <f t="shared" si="7"/>
        <v>0.5</v>
      </c>
      <c r="AD24" s="197"/>
    </row>
    <row r="25" spans="1:30" s="181" customFormat="1" ht="256.5" x14ac:dyDescent="0.2">
      <c r="A25" s="118" t="s">
        <v>344</v>
      </c>
      <c r="B25" s="118" t="s">
        <v>55</v>
      </c>
      <c r="C25" s="118" t="s">
        <v>743</v>
      </c>
      <c r="D25" s="118" t="s">
        <v>744</v>
      </c>
      <c r="E25" s="118" t="s">
        <v>745</v>
      </c>
      <c r="F25" s="118" t="s">
        <v>746</v>
      </c>
      <c r="G25" s="118" t="s">
        <v>747</v>
      </c>
      <c r="H25" s="118">
        <v>1</v>
      </c>
      <c r="I25" s="118" t="s">
        <v>748</v>
      </c>
      <c r="J25" s="197" t="s">
        <v>116</v>
      </c>
      <c r="K25" s="118" t="s">
        <v>471</v>
      </c>
      <c r="L25" s="114" t="s">
        <v>749</v>
      </c>
      <c r="M25" s="409">
        <v>44866</v>
      </c>
      <c r="N25" s="409">
        <v>45838</v>
      </c>
      <c r="O25" s="1380">
        <f t="shared" si="1"/>
        <v>138.85714285714286</v>
      </c>
      <c r="P25" s="115">
        <v>45867</v>
      </c>
      <c r="Q25" s="115">
        <f t="shared" si="11"/>
        <v>45867</v>
      </c>
      <c r="R25" s="1378">
        <f t="shared" si="12"/>
        <v>4.1428571428571388</v>
      </c>
      <c r="S25" s="1379" t="str">
        <f t="shared" ca="1" si="3"/>
        <v>Alerta</v>
      </c>
      <c r="T25" s="411">
        <v>1</v>
      </c>
      <c r="U25" s="92">
        <f t="shared" si="4"/>
        <v>1</v>
      </c>
      <c r="V25" s="898">
        <f t="shared" si="13"/>
        <v>0.97016460905349799</v>
      </c>
      <c r="W25" s="899" t="str">
        <f t="shared" si="0"/>
        <v>Incumple</v>
      </c>
      <c r="X25" s="114" t="s">
        <v>750</v>
      </c>
      <c r="Y25" s="114" t="s">
        <v>751</v>
      </c>
      <c r="Z25" s="240">
        <f t="shared" si="6"/>
        <v>0.98508230452674894</v>
      </c>
      <c r="AA25" s="118"/>
      <c r="AB25" s="118"/>
      <c r="AC25" s="240">
        <f t="shared" si="7"/>
        <v>0.98508230452674894</v>
      </c>
      <c r="AD25" s="197"/>
    </row>
    <row r="26" spans="1:30" s="181" customFormat="1" ht="228" x14ac:dyDescent="0.2">
      <c r="A26" s="118" t="s">
        <v>344</v>
      </c>
      <c r="B26" s="118" t="s">
        <v>55</v>
      </c>
      <c r="C26" s="118" t="s">
        <v>752</v>
      </c>
      <c r="D26" s="118" t="s">
        <v>753</v>
      </c>
      <c r="E26" s="118" t="s">
        <v>3362</v>
      </c>
      <c r="F26" s="118" t="s">
        <v>754</v>
      </c>
      <c r="G26" s="118" t="s">
        <v>755</v>
      </c>
      <c r="H26" s="118">
        <v>2</v>
      </c>
      <c r="I26" s="118" t="s">
        <v>756</v>
      </c>
      <c r="J26" s="197" t="s">
        <v>93</v>
      </c>
      <c r="K26" s="118" t="s">
        <v>463</v>
      </c>
      <c r="L26" s="114" t="s">
        <v>757</v>
      </c>
      <c r="M26" s="409">
        <v>44866</v>
      </c>
      <c r="N26" s="409">
        <v>46371</v>
      </c>
      <c r="O26" s="1380">
        <f t="shared" si="1"/>
        <v>215</v>
      </c>
      <c r="P26" s="115">
        <v>46051</v>
      </c>
      <c r="Q26" s="115">
        <f t="shared" si="11"/>
        <v>46051</v>
      </c>
      <c r="R26" s="1378">
        <f t="shared" si="12"/>
        <v>-45.714285714285722</v>
      </c>
      <c r="S26" s="1379" t="str">
        <f t="shared" ca="1" si="3"/>
        <v>En tiempo</v>
      </c>
      <c r="T26" s="411">
        <v>1</v>
      </c>
      <c r="U26" s="92">
        <f t="shared" si="4"/>
        <v>0.5</v>
      </c>
      <c r="V26" s="898" t="str">
        <f t="shared" si="13"/>
        <v>100%</v>
      </c>
      <c r="W26" s="899" t="str">
        <f t="shared" si="0"/>
        <v>Cumple</v>
      </c>
      <c r="X26" s="114" t="s">
        <v>3427</v>
      </c>
      <c r="Y26" s="114" t="s">
        <v>3428</v>
      </c>
      <c r="Z26" s="240">
        <f t="shared" si="6"/>
        <v>0.75</v>
      </c>
      <c r="AA26" s="118"/>
      <c r="AB26" s="118"/>
      <c r="AC26" s="240">
        <f t="shared" si="7"/>
        <v>0.75</v>
      </c>
      <c r="AD26" s="197"/>
    </row>
    <row r="27" spans="1:30" s="181" customFormat="1" ht="242.25" x14ac:dyDescent="0.2">
      <c r="A27" s="197" t="s">
        <v>344</v>
      </c>
      <c r="B27" s="197" t="s">
        <v>55</v>
      </c>
      <c r="C27" s="118" t="s">
        <v>758</v>
      </c>
      <c r="D27" s="118" t="s">
        <v>759</v>
      </c>
      <c r="E27" s="118" t="s">
        <v>760</v>
      </c>
      <c r="F27" s="118" t="s">
        <v>761</v>
      </c>
      <c r="G27" s="118" t="s">
        <v>762</v>
      </c>
      <c r="H27" s="197">
        <v>2</v>
      </c>
      <c r="I27" s="118" t="s">
        <v>763</v>
      </c>
      <c r="J27" s="197" t="s">
        <v>93</v>
      </c>
      <c r="K27" s="197" t="s">
        <v>471</v>
      </c>
      <c r="L27" s="114" t="s">
        <v>764</v>
      </c>
      <c r="M27" s="409">
        <v>44866</v>
      </c>
      <c r="N27" s="409">
        <v>46371</v>
      </c>
      <c r="O27" s="1380">
        <f t="shared" si="1"/>
        <v>215</v>
      </c>
      <c r="P27" s="115">
        <v>46051</v>
      </c>
      <c r="Q27" s="115">
        <f t="shared" si="11"/>
        <v>46051</v>
      </c>
      <c r="R27" s="1378">
        <f t="shared" si="12"/>
        <v>-45.714285714285722</v>
      </c>
      <c r="S27" s="1379" t="str">
        <f t="shared" ca="1" si="3"/>
        <v>En tiempo</v>
      </c>
      <c r="T27" s="411">
        <v>0</v>
      </c>
      <c r="U27" s="92">
        <f t="shared" si="4"/>
        <v>0</v>
      </c>
      <c r="V27" s="898" t="str">
        <f t="shared" si="13"/>
        <v>100%</v>
      </c>
      <c r="W27" s="899" t="str">
        <f t="shared" si="0"/>
        <v>Cumple</v>
      </c>
      <c r="X27" s="114" t="s">
        <v>3429</v>
      </c>
      <c r="Y27" s="114" t="s">
        <v>3430</v>
      </c>
      <c r="Z27" s="240">
        <f t="shared" si="6"/>
        <v>0.5</v>
      </c>
      <c r="AA27" s="118"/>
      <c r="AB27" s="118"/>
      <c r="AC27" s="240">
        <f t="shared" si="7"/>
        <v>0.5</v>
      </c>
      <c r="AD27" s="197"/>
    </row>
    <row r="28" spans="1:30" s="181" customFormat="1" ht="282" customHeight="1" x14ac:dyDescent="0.2">
      <c r="A28" s="197" t="s">
        <v>344</v>
      </c>
      <c r="B28" s="197" t="s">
        <v>55</v>
      </c>
      <c r="C28" s="118" t="s">
        <v>765</v>
      </c>
      <c r="D28" s="118" t="s">
        <v>766</v>
      </c>
      <c r="E28" s="118" t="s">
        <v>767</v>
      </c>
      <c r="F28" s="118" t="s">
        <v>768</v>
      </c>
      <c r="G28" s="118" t="s">
        <v>769</v>
      </c>
      <c r="H28" s="197">
        <v>1</v>
      </c>
      <c r="I28" s="118" t="s">
        <v>770</v>
      </c>
      <c r="J28" s="197" t="s">
        <v>93</v>
      </c>
      <c r="K28" s="197" t="s">
        <v>463</v>
      </c>
      <c r="L28" s="114" t="s">
        <v>769</v>
      </c>
      <c r="M28" s="409">
        <v>44866</v>
      </c>
      <c r="N28" s="409">
        <v>44956</v>
      </c>
      <c r="O28" s="1380">
        <f t="shared" si="1"/>
        <v>12.857142857142858</v>
      </c>
      <c r="P28" s="115">
        <v>45867</v>
      </c>
      <c r="Q28" s="115">
        <f t="shared" si="11"/>
        <v>45867</v>
      </c>
      <c r="R28" s="1378">
        <f>(Q28-M28)/7-O28</f>
        <v>130.14285714285714</v>
      </c>
      <c r="S28" s="1379" t="str">
        <f t="shared" ca="1" si="3"/>
        <v>Alerta</v>
      </c>
      <c r="T28" s="411">
        <v>1</v>
      </c>
      <c r="U28" s="92">
        <f>IF(T28/H28=1,1,+T28/H28)</f>
        <v>1</v>
      </c>
      <c r="V28" s="898">
        <f t="shared" si="13"/>
        <v>0</v>
      </c>
      <c r="W28" s="899" t="str">
        <f t="shared" si="0"/>
        <v>Incumple</v>
      </c>
      <c r="X28" s="114" t="s">
        <v>771</v>
      </c>
      <c r="Y28" s="114" t="s">
        <v>772</v>
      </c>
      <c r="Z28" s="240">
        <f t="shared" si="6"/>
        <v>0.5</v>
      </c>
      <c r="AA28" s="118"/>
      <c r="AB28" s="118"/>
      <c r="AC28" s="240">
        <f t="shared" si="7"/>
        <v>0.5</v>
      </c>
      <c r="AD28" s="197"/>
    </row>
    <row r="29" spans="1:30" ht="15.75" thickBot="1" x14ac:dyDescent="0.25">
      <c r="G29" s="127" t="s">
        <v>80</v>
      </c>
      <c r="H29" s="152">
        <f>SUM(H7:H28)</f>
        <v>30</v>
      </c>
      <c r="Q29" s="1532" t="s">
        <v>81</v>
      </c>
      <c r="R29" s="1532"/>
      <c r="S29" s="1532"/>
      <c r="T29" s="152">
        <f>SUM(T10:T28)</f>
        <v>22.44</v>
      </c>
      <c r="U29" s="92">
        <f>AVERAGE(U7:U28)</f>
        <v>0.8927272727272727</v>
      </c>
      <c r="V29" s="153" t="s">
        <v>46</v>
      </c>
      <c r="W29" s="154">
        <f>(COUNTIF(W7:W28,"Cumple"))/COUNTA(W7:W28)</f>
        <v>0.54545454545454541</v>
      </c>
      <c r="Z29" s="1532" t="s">
        <v>81</v>
      </c>
      <c r="AA29" s="1532"/>
      <c r="AB29" s="1532"/>
      <c r="AC29" s="154"/>
      <c r="AD29" s="61"/>
    </row>
  </sheetData>
  <autoFilter ref="A6:AD29" xr:uid="{D2C6733B-E0B2-48EB-8940-3FD933212DCC}"/>
  <mergeCells count="29">
    <mergeCell ref="O1:P2"/>
    <mergeCell ref="Q1:Y2"/>
    <mergeCell ref="W3:X3"/>
    <mergeCell ref="Z1:AD4"/>
    <mergeCell ref="A2:B2"/>
    <mergeCell ref="C2:F2"/>
    <mergeCell ref="G2:H2"/>
    <mergeCell ref="I2:N2"/>
    <mergeCell ref="Q3:V3"/>
    <mergeCell ref="A1:B1"/>
    <mergeCell ref="C1:N1"/>
    <mergeCell ref="A3:B3"/>
    <mergeCell ref="C3:F3"/>
    <mergeCell ref="G3:H3"/>
    <mergeCell ref="I3:N3"/>
    <mergeCell ref="O3:P3"/>
    <mergeCell ref="T4:U4"/>
    <mergeCell ref="V4:Y4"/>
    <mergeCell ref="A4:B4"/>
    <mergeCell ref="C4:F4"/>
    <mergeCell ref="G4:H4"/>
    <mergeCell ref="I4:N4"/>
    <mergeCell ref="O4:P4"/>
    <mergeCell ref="Q4:S4"/>
    <mergeCell ref="Z29:AB29"/>
    <mergeCell ref="Q29:S29"/>
    <mergeCell ref="A5:N5"/>
    <mergeCell ref="O5:Y5"/>
    <mergeCell ref="Z5:AD5"/>
  </mergeCells>
  <conditionalFormatting sqref="R7:R28">
    <cfRule type="cellIs" dxfId="374" priority="32" operator="greaterThan">
      <formula>0</formula>
    </cfRule>
    <cfRule type="cellIs" dxfId="373" priority="33" operator="lessThan">
      <formula>0</formula>
    </cfRule>
  </conditionalFormatting>
  <conditionalFormatting sqref="S7:S28">
    <cfRule type="containsText" dxfId="372" priority="30" operator="containsText" text="Alerta">
      <formula>NOT(ISERROR(SEARCH("Alerta",S7)))</formula>
    </cfRule>
    <cfRule type="containsText" dxfId="371" priority="31" operator="containsText" text="En tiempo">
      <formula>NOT(ISERROR(SEARCH("En tiempo",S7)))</formula>
    </cfRule>
  </conditionalFormatting>
  <conditionalFormatting sqref="U7:U29">
    <cfRule type="cellIs" dxfId="370" priority="9" stopIfTrue="1" operator="between">
      <formula>0.8</formula>
      <formula>1</formula>
    </cfRule>
    <cfRule type="cellIs" dxfId="369" priority="10" stopIfTrue="1" operator="between">
      <formula>0.5</formula>
      <formula>0.79</formula>
    </cfRule>
    <cfRule type="cellIs" dxfId="368" priority="11" stopIfTrue="1" operator="between">
      <formula>0.3</formula>
      <formula>0.49</formula>
    </cfRule>
    <cfRule type="cellIs" dxfId="367" priority="12" stopIfTrue="1" operator="between">
      <formula>0</formula>
      <formula>0.29</formula>
    </cfRule>
  </conditionalFormatting>
  <conditionalFormatting sqref="V7:V28">
    <cfRule type="cellIs" dxfId="366" priority="24" operator="between">
      <formula>0.19</formula>
      <formula>0</formula>
    </cfRule>
    <cfRule type="cellIs" dxfId="365" priority="25" operator="between">
      <formula>0.49</formula>
      <formula>0.2</formula>
    </cfRule>
    <cfRule type="cellIs" dxfId="364" priority="26" operator="between">
      <formula>0.89</formula>
      <formula>0.5</formula>
    </cfRule>
    <cfRule type="cellIs" dxfId="363" priority="27" operator="between">
      <formula>1</formula>
      <formula>0.9</formula>
    </cfRule>
  </conditionalFormatting>
  <conditionalFormatting sqref="W7:W28">
    <cfRule type="containsText" dxfId="362" priority="28" operator="containsText" text="Incumple">
      <formula>NOT(ISERROR(SEARCH("Incumple",W7)))</formula>
    </cfRule>
    <cfRule type="containsText" dxfId="361" priority="29" operator="containsText" text="Cumple">
      <formula>NOT(ISERROR(SEARCH("Cumple",W7)))</formula>
    </cfRule>
  </conditionalFormatting>
  <conditionalFormatting sqref="W29">
    <cfRule type="cellIs" dxfId="360" priority="16" operator="between">
      <formula>0.19</formula>
      <formula>0</formula>
    </cfRule>
    <cfRule type="cellIs" dxfId="359" priority="17" operator="between">
      <formula>0.49</formula>
      <formula>0.2</formula>
    </cfRule>
    <cfRule type="cellIs" dxfId="358" priority="18" operator="between">
      <formula>0.89</formula>
      <formula>0.5</formula>
    </cfRule>
    <cfRule type="cellIs" dxfId="357" priority="19" operator="between">
      <formula>1</formula>
      <formula>0.9</formula>
    </cfRule>
  </conditionalFormatting>
  <conditionalFormatting sqref="Z7:Z28">
    <cfRule type="cellIs" dxfId="356" priority="5" operator="between">
      <formula>0.19</formula>
      <formula>0</formula>
    </cfRule>
    <cfRule type="cellIs" dxfId="355" priority="6" operator="between">
      <formula>0.49</formula>
      <formula>0.2</formula>
    </cfRule>
    <cfRule type="cellIs" dxfId="354" priority="7" operator="between">
      <formula>0.89</formula>
      <formula>0.5</formula>
    </cfRule>
    <cfRule type="cellIs" dxfId="353" priority="8" operator="between">
      <formula>1</formula>
      <formula>0.9</formula>
    </cfRule>
  </conditionalFormatting>
  <conditionalFormatting sqref="AC7:AC28">
    <cfRule type="cellIs" dxfId="352" priority="1" operator="between">
      <formula>0.19</formula>
      <formula>0</formula>
    </cfRule>
    <cfRule type="cellIs" dxfId="351" priority="2" operator="between">
      <formula>0.49</formula>
      <formula>0.2</formula>
    </cfRule>
    <cfRule type="cellIs" dxfId="350" priority="3" operator="between">
      <formula>0.89</formula>
      <formula>0.5</formula>
    </cfRule>
    <cfRule type="cellIs" dxfId="349" priority="4" operator="between">
      <formula>1</formula>
      <formula>0.9</formula>
    </cfRule>
  </conditionalFormatting>
  <conditionalFormatting sqref="AC29">
    <cfRule type="cellIs" dxfId="348" priority="13" operator="between">
      <formula>0.3</formula>
      <formula>0</formula>
    </cfRule>
    <cfRule type="cellIs" dxfId="347" priority="14" operator="between">
      <formula>0.6999</formula>
      <formula>0.3111</formula>
    </cfRule>
    <cfRule type="cellIs" dxfId="346" priority="15" operator="between">
      <formula>1</formula>
      <formula>0.7</formula>
    </cfRule>
  </conditionalFormatting>
  <hyperlinks>
    <hyperlink ref="X13" r:id="rId1" xr:uid="{810D9EA0-BB52-45C2-B98A-CE5EAA1102BC}"/>
  </hyperlinks>
  <pageMargins left="0.7" right="0.7"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1EF4-F903-4DEF-9ED0-DBFDEAA65F50}">
  <sheetPr>
    <tabColor rgb="FFFFFF00"/>
  </sheetPr>
  <dimension ref="A1:AE44"/>
  <sheetViews>
    <sheetView topLeftCell="F1" zoomScale="77" zoomScaleNormal="77" workbookViewId="0">
      <selection activeCell="N8" sqref="N8"/>
    </sheetView>
  </sheetViews>
  <sheetFormatPr baseColWidth="10" defaultColWidth="18.85546875" defaultRowHeight="12.75" x14ac:dyDescent="0.2"/>
  <cols>
    <col min="1" max="2" width="13.5703125" style="53" customWidth="1"/>
    <col min="3" max="3" width="49" style="53" customWidth="1"/>
    <col min="4" max="4" width="41.5703125" style="53" customWidth="1"/>
    <col min="5" max="5" width="31.5703125" style="53" customWidth="1"/>
    <col min="6" max="6" width="33" style="53" customWidth="1"/>
    <col min="7" max="7" width="26" style="53" customWidth="1"/>
    <col min="8" max="8" width="13.28515625" style="53" customWidth="1"/>
    <col min="9" max="9" width="15.42578125" style="53" customWidth="1"/>
    <col min="10" max="10" width="16.28515625" style="53" customWidth="1"/>
    <col min="11" max="11" width="13" style="53" customWidth="1"/>
    <col min="12" max="12" width="14.28515625" style="53" customWidth="1"/>
    <col min="13" max="14" width="13.42578125" style="53" customWidth="1"/>
    <col min="15" max="15" width="12.42578125" style="53" customWidth="1"/>
    <col min="16" max="16" width="14.140625" style="53" customWidth="1"/>
    <col min="17" max="17" width="18.85546875" style="53" customWidth="1"/>
    <col min="18" max="18" width="14.7109375" style="53" customWidth="1"/>
    <col min="19" max="19" width="13.7109375" style="53" customWidth="1"/>
    <col min="20" max="20" width="16.28515625" style="53" customWidth="1"/>
    <col min="21" max="21" width="15.5703125" style="53" customWidth="1"/>
    <col min="22" max="23" width="13.85546875" style="53" customWidth="1"/>
    <col min="24" max="24" width="50.140625" style="53" customWidth="1"/>
    <col min="25" max="25" width="75.42578125" style="53" customWidth="1"/>
    <col min="26" max="26" width="13.85546875" style="53" bestFit="1" customWidth="1"/>
    <col min="27" max="27" width="11" style="53" customWidth="1"/>
    <col min="28" max="28" width="12" style="53" customWidth="1"/>
    <col min="29" max="29" width="14.7109375" style="53" customWidth="1"/>
    <col min="30" max="30" width="58.140625" style="53" customWidth="1"/>
    <col min="31" max="16384" width="18.85546875" style="53"/>
  </cols>
  <sheetData>
    <row r="1" spans="1:31" ht="86.25" customHeight="1" thickBot="1" x14ac:dyDescent="0.25">
      <c r="A1" s="1466" t="s">
        <v>0</v>
      </c>
      <c r="B1" s="1466"/>
      <c r="C1" s="1466" t="s">
        <v>1</v>
      </c>
      <c r="D1" s="1466"/>
      <c r="E1" s="1466"/>
      <c r="F1" s="1466"/>
      <c r="G1" s="1466"/>
      <c r="H1" s="1466"/>
      <c r="I1" s="1466"/>
      <c r="J1" s="1466"/>
      <c r="K1" s="1466"/>
      <c r="L1" s="1466"/>
      <c r="M1" s="1466"/>
      <c r="N1" s="1466"/>
      <c r="O1" s="1466"/>
      <c r="P1" s="1466"/>
      <c r="Q1" s="1466" t="s">
        <v>2</v>
      </c>
      <c r="R1" s="1466"/>
      <c r="S1" s="1466"/>
      <c r="T1" s="1466"/>
      <c r="U1" s="1466"/>
      <c r="V1" s="1466"/>
      <c r="W1" s="1466"/>
      <c r="X1" s="1466"/>
      <c r="Y1" s="1466"/>
      <c r="Z1" s="1466" t="s">
        <v>2</v>
      </c>
      <c r="AA1" s="1466"/>
      <c r="AB1" s="1466"/>
      <c r="AC1" s="1466"/>
      <c r="AD1" s="1466"/>
    </row>
    <row r="2" spans="1:31" ht="22.5" customHeight="1" thickBot="1" x14ac:dyDescent="0.25">
      <c r="A2" s="1466" t="s">
        <v>3</v>
      </c>
      <c r="B2" s="1466"/>
      <c r="C2" s="1466" t="s">
        <v>4</v>
      </c>
      <c r="D2" s="1510"/>
      <c r="E2" s="1510"/>
      <c r="F2" s="1510"/>
      <c r="G2" s="1466" t="s">
        <v>5</v>
      </c>
      <c r="H2" s="1466"/>
      <c r="I2" s="1466" t="s">
        <v>6</v>
      </c>
      <c r="J2" s="1466"/>
      <c r="K2" s="1466"/>
      <c r="L2" s="1466"/>
      <c r="M2" s="1466"/>
      <c r="N2" s="1466"/>
      <c r="O2" s="1466"/>
      <c r="P2" s="1466"/>
      <c r="Q2" s="1466"/>
      <c r="R2" s="1466"/>
      <c r="S2" s="1466"/>
      <c r="T2" s="1466"/>
      <c r="U2" s="1466"/>
      <c r="V2" s="1466"/>
      <c r="W2" s="1466"/>
      <c r="X2" s="1466"/>
      <c r="Y2" s="1466"/>
      <c r="Z2" s="1466"/>
      <c r="AA2" s="1466"/>
      <c r="AB2" s="1466"/>
      <c r="AC2" s="1466"/>
      <c r="AD2" s="1466"/>
    </row>
    <row r="3" spans="1:31" ht="36.75" customHeight="1" x14ac:dyDescent="0.2">
      <c r="A3" s="1508" t="s">
        <v>7</v>
      </c>
      <c r="B3" s="1508"/>
      <c r="C3" s="1466" t="s">
        <v>451</v>
      </c>
      <c r="D3" s="1466"/>
      <c r="E3" s="1466"/>
      <c r="F3" s="1466"/>
      <c r="G3" s="1508" t="s">
        <v>9</v>
      </c>
      <c r="H3" s="1508"/>
      <c r="I3" s="1509">
        <v>45979</v>
      </c>
      <c r="J3" s="1466"/>
      <c r="K3" s="1466"/>
      <c r="L3" s="1466"/>
      <c r="M3" s="1466"/>
      <c r="N3" s="1466"/>
      <c r="O3" s="1508" t="s">
        <v>11</v>
      </c>
      <c r="P3" s="1508"/>
      <c r="Q3" s="1537"/>
      <c r="R3" s="1537"/>
      <c r="S3" s="1537"/>
      <c r="T3" s="1537"/>
      <c r="U3" s="1537"/>
      <c r="V3" s="1537"/>
      <c r="W3" s="1508" t="s">
        <v>12</v>
      </c>
      <c r="X3" s="1508"/>
      <c r="Y3" s="129" t="s">
        <v>452</v>
      </c>
      <c r="Z3" s="1466"/>
      <c r="AA3" s="1466"/>
      <c r="AB3" s="1466"/>
      <c r="AC3" s="1466"/>
      <c r="AD3" s="1466"/>
    </row>
    <row r="4" spans="1:31" ht="33" customHeight="1" x14ac:dyDescent="0.2">
      <c r="A4" s="1508" t="s">
        <v>14</v>
      </c>
      <c r="B4" s="1508"/>
      <c r="C4" s="1466" t="s">
        <v>453</v>
      </c>
      <c r="D4" s="1466"/>
      <c r="E4" s="1466"/>
      <c r="F4" s="1466"/>
      <c r="G4" s="1508" t="s">
        <v>16</v>
      </c>
      <c r="H4" s="1508"/>
      <c r="I4" s="1509">
        <v>46313</v>
      </c>
      <c r="J4" s="1509"/>
      <c r="K4" s="1509"/>
      <c r="L4" s="1509"/>
      <c r="M4" s="1509"/>
      <c r="N4" s="1509"/>
      <c r="O4" s="1508" t="s">
        <v>17</v>
      </c>
      <c r="P4" s="1508"/>
      <c r="Q4" s="1466" t="s">
        <v>454</v>
      </c>
      <c r="R4" s="1466"/>
      <c r="S4" s="1466"/>
      <c r="T4" s="1498" t="s">
        <v>19</v>
      </c>
      <c r="U4" s="1498"/>
      <c r="V4" s="1466" t="s">
        <v>455</v>
      </c>
      <c r="W4" s="1466"/>
      <c r="X4" s="1466"/>
      <c r="Y4" s="1466"/>
      <c r="Z4" s="1466"/>
      <c r="AA4" s="1466"/>
      <c r="AB4" s="1466"/>
      <c r="AC4" s="1466"/>
      <c r="AD4" s="1466"/>
    </row>
    <row r="5" spans="1:31" ht="15" x14ac:dyDescent="0.2">
      <c r="A5" s="1468" t="s">
        <v>21</v>
      </c>
      <c r="B5" s="1469"/>
      <c r="C5" s="1469"/>
      <c r="D5" s="1469"/>
      <c r="E5" s="1469"/>
      <c r="F5" s="1469"/>
      <c r="G5" s="1469"/>
      <c r="H5" s="1469"/>
      <c r="I5" s="1469"/>
      <c r="J5" s="1469"/>
      <c r="K5" s="1469"/>
      <c r="L5" s="1469"/>
      <c r="M5" s="1469"/>
      <c r="N5" s="1470"/>
      <c r="O5" s="1471" t="s">
        <v>22</v>
      </c>
      <c r="P5" s="1472"/>
      <c r="Q5" s="1472"/>
      <c r="R5" s="1472"/>
      <c r="S5" s="1472"/>
      <c r="T5" s="1472"/>
      <c r="U5" s="1472"/>
      <c r="V5" s="1472"/>
      <c r="W5" s="1472"/>
      <c r="X5" s="1472"/>
      <c r="Y5" s="1473"/>
      <c r="Z5" s="1460" t="s">
        <v>23</v>
      </c>
      <c r="AA5" s="1461"/>
      <c r="AB5" s="1461"/>
      <c r="AC5" s="1461"/>
      <c r="AD5" s="1462"/>
    </row>
    <row r="6" spans="1:31" ht="75" x14ac:dyDescent="0.2">
      <c r="A6" s="1230" t="s">
        <v>24</v>
      </c>
      <c r="B6" s="1230" t="s">
        <v>25</v>
      </c>
      <c r="C6" s="1230" t="s">
        <v>230</v>
      </c>
      <c r="D6" s="1230" t="s">
        <v>27</v>
      </c>
      <c r="E6" s="1230" t="s">
        <v>28</v>
      </c>
      <c r="F6" s="1230" t="s">
        <v>29</v>
      </c>
      <c r="G6" s="1230" t="s">
        <v>30</v>
      </c>
      <c r="H6" s="1230" t="s">
        <v>31</v>
      </c>
      <c r="I6" s="1230" t="s">
        <v>32</v>
      </c>
      <c r="J6" s="1230" t="s">
        <v>33</v>
      </c>
      <c r="K6" s="1230" t="s">
        <v>34</v>
      </c>
      <c r="L6" s="1230" t="s">
        <v>35</v>
      </c>
      <c r="M6" s="1230" t="s">
        <v>36</v>
      </c>
      <c r="N6" s="1230" t="s">
        <v>37</v>
      </c>
      <c r="O6" s="1244" t="s">
        <v>38</v>
      </c>
      <c r="P6" s="1244" t="s">
        <v>39</v>
      </c>
      <c r="Q6" s="1244" t="s">
        <v>40</v>
      </c>
      <c r="R6" s="1244" t="s">
        <v>41</v>
      </c>
      <c r="S6" s="1244" t="s">
        <v>42</v>
      </c>
      <c r="T6" s="1244" t="s">
        <v>43</v>
      </c>
      <c r="U6" s="1244" t="s">
        <v>44</v>
      </c>
      <c r="V6" s="1244" t="s">
        <v>45</v>
      </c>
      <c r="W6" s="1244" t="s">
        <v>46</v>
      </c>
      <c r="X6" s="1244" t="s">
        <v>47</v>
      </c>
      <c r="Y6" s="1244" t="s">
        <v>48</v>
      </c>
      <c r="Z6" s="1245" t="s">
        <v>49</v>
      </c>
      <c r="AA6" s="1245" t="s">
        <v>456</v>
      </c>
      <c r="AB6" s="1245" t="s">
        <v>51</v>
      </c>
      <c r="AC6" s="1245" t="s">
        <v>52</v>
      </c>
      <c r="AD6" s="1245" t="s">
        <v>53</v>
      </c>
    </row>
    <row r="7" spans="1:31" s="237" customFormat="1" ht="99" x14ac:dyDescent="0.2">
      <c r="A7" s="1150" t="s">
        <v>231</v>
      </c>
      <c r="B7" s="1150" t="s">
        <v>344</v>
      </c>
      <c r="C7" s="1534" t="s">
        <v>457</v>
      </c>
      <c r="D7" s="1535" t="s">
        <v>458</v>
      </c>
      <c r="E7" s="1535" t="s">
        <v>459</v>
      </c>
      <c r="F7" s="1226" t="s">
        <v>460</v>
      </c>
      <c r="G7" s="1225" t="s">
        <v>461</v>
      </c>
      <c r="H7" s="1253">
        <v>1</v>
      </c>
      <c r="I7" s="1218" t="s">
        <v>462</v>
      </c>
      <c r="J7" s="1218" t="s">
        <v>62</v>
      </c>
      <c r="K7" s="1218" t="s">
        <v>463</v>
      </c>
      <c r="L7" s="1218" t="s">
        <v>464</v>
      </c>
      <c r="M7" s="1251">
        <v>45979</v>
      </c>
      <c r="N7" s="1251">
        <v>46017</v>
      </c>
      <c r="O7" s="1235">
        <f>(N7-M7)/7</f>
        <v>5.4285714285714288</v>
      </c>
      <c r="P7" s="1234"/>
      <c r="Q7" s="1234"/>
      <c r="R7" s="1236">
        <f>(Q7-M7)/7-O7</f>
        <v>-6573.8571428571431</v>
      </c>
      <c r="S7" s="1237" t="str">
        <f ca="1">IF((N7-TODAY())/7&gt;=0,"En tiempo","Alerta")</f>
        <v>Alerta</v>
      </c>
      <c r="T7" s="1262"/>
      <c r="U7" s="1239">
        <f>IF(T7/H7=1,1,+T7/H7)</f>
        <v>0</v>
      </c>
      <c r="V7" s="1240" t="str">
        <f>IF(R7&gt;O7,0%,IF(R7&lt;=0,"100%",1-(R7/O7)))</f>
        <v>100%</v>
      </c>
      <c r="W7" s="1241" t="str">
        <f>IF(P7&lt;=N7,"Cumple","Incumple")</f>
        <v>Cumple</v>
      </c>
      <c r="X7" s="1150"/>
      <c r="Y7" s="1242"/>
      <c r="Z7" s="116">
        <f>(U7+V7)/2</f>
        <v>0.5</v>
      </c>
      <c r="AA7" s="1150"/>
      <c r="AB7" s="1150"/>
      <c r="AC7" s="1243"/>
      <c r="AD7" s="1150"/>
      <c r="AE7" s="1271"/>
    </row>
    <row r="8" spans="1:31" s="237" customFormat="1" ht="99" x14ac:dyDescent="0.2">
      <c r="A8" s="1150" t="s">
        <v>231</v>
      </c>
      <c r="B8" s="1150" t="s">
        <v>344</v>
      </c>
      <c r="C8" s="1534"/>
      <c r="D8" s="1535"/>
      <c r="E8" s="1535"/>
      <c r="F8" s="1226" t="s">
        <v>465</v>
      </c>
      <c r="G8" s="1225" t="s">
        <v>466</v>
      </c>
      <c r="H8" s="1223">
        <v>1</v>
      </c>
      <c r="I8" s="1220" t="s">
        <v>467</v>
      </c>
      <c r="J8" s="1220" t="s">
        <v>62</v>
      </c>
      <c r="K8" s="1220" t="s">
        <v>463</v>
      </c>
      <c r="L8" s="1220" t="s">
        <v>468</v>
      </c>
      <c r="M8" s="1252">
        <v>45979</v>
      </c>
      <c r="N8" s="1252">
        <v>46017</v>
      </c>
      <c r="O8" s="1235">
        <f t="shared" ref="O8:O29" si="0">(N8-M8)/7</f>
        <v>5.4285714285714288</v>
      </c>
      <c r="P8" s="1234"/>
      <c r="Q8" s="1234"/>
      <c r="R8" s="1236">
        <f t="shared" ref="R8:R28" si="1">(Q8-M8)/7-O8</f>
        <v>-6573.8571428571431</v>
      </c>
      <c r="S8" s="1237" t="str">
        <f t="shared" ref="S8:S29" ca="1" si="2">IF((N8-TODAY())/7&gt;=0,"En tiempo","Alerta")</f>
        <v>Alerta</v>
      </c>
      <c r="T8" s="1238"/>
      <c r="U8" s="1239">
        <f>IF(T8/H8=1,1,+T8/H8)</f>
        <v>0</v>
      </c>
      <c r="V8" s="1240" t="str">
        <f t="shared" ref="V8:V29" si="3">IF(R8&gt;O8,0%,IF(R8&lt;=0,"100%",1-(R8/O8)))</f>
        <v>100%</v>
      </c>
      <c r="W8" s="1241" t="str">
        <f>IF(P8&lt;=N8,"Cumple","Incumple")</f>
        <v>Cumple</v>
      </c>
      <c r="X8" s="1150"/>
      <c r="Y8" s="1242"/>
      <c r="Z8" s="116">
        <f>(U8+V8)/2</f>
        <v>0.5</v>
      </c>
      <c r="AA8" s="1150"/>
      <c r="AB8" s="1150"/>
      <c r="AC8" s="1243"/>
      <c r="AD8" s="1028"/>
      <c r="AE8" s="1271"/>
    </row>
    <row r="9" spans="1:31" s="237" customFormat="1" ht="66" x14ac:dyDescent="0.2">
      <c r="A9" s="1150" t="s">
        <v>231</v>
      </c>
      <c r="B9" s="1150" t="s">
        <v>344</v>
      </c>
      <c r="C9" s="1534"/>
      <c r="D9" s="1535"/>
      <c r="E9" s="1535"/>
      <c r="F9" s="1227" t="s">
        <v>469</v>
      </c>
      <c r="G9" s="1225" t="s">
        <v>470</v>
      </c>
      <c r="H9" s="1253">
        <v>1</v>
      </c>
      <c r="I9" s="1220" t="s">
        <v>467</v>
      </c>
      <c r="J9" s="1220" t="s">
        <v>62</v>
      </c>
      <c r="K9" s="1220" t="s">
        <v>471</v>
      </c>
      <c r="L9" s="1220" t="s">
        <v>472</v>
      </c>
      <c r="M9" s="1252">
        <v>45979</v>
      </c>
      <c r="N9" s="1252">
        <v>46017</v>
      </c>
      <c r="O9" s="1235">
        <f t="shared" si="0"/>
        <v>5.4285714285714288</v>
      </c>
      <c r="P9" s="1234"/>
      <c r="Q9" s="1234"/>
      <c r="R9" s="1236">
        <f t="shared" si="1"/>
        <v>-6573.8571428571431</v>
      </c>
      <c r="S9" s="1237" t="str">
        <f t="shared" ca="1" si="2"/>
        <v>Alerta</v>
      </c>
      <c r="T9" s="1262"/>
      <c r="U9" s="1239">
        <f t="shared" ref="U9:U29" si="4">IF(T9/H9=1,1,+T9/H9)</f>
        <v>0</v>
      </c>
      <c r="V9" s="1240" t="str">
        <f t="shared" si="3"/>
        <v>100%</v>
      </c>
      <c r="W9" s="1241" t="str">
        <f t="shared" ref="W9:W22" si="5">IF(P9&lt;=N9,"Cumple","Incumple")</f>
        <v>Cumple</v>
      </c>
      <c r="X9" s="1150"/>
      <c r="Y9" s="1242"/>
      <c r="Z9" s="116">
        <f t="shared" ref="Z9:Z43" si="6">(U9+V9)/2</f>
        <v>0.5</v>
      </c>
      <c r="AA9" s="1150"/>
      <c r="AB9" s="1150"/>
      <c r="AC9" s="1243"/>
      <c r="AD9" s="1028"/>
      <c r="AE9" s="1271"/>
    </row>
    <row r="10" spans="1:31" s="237" customFormat="1" ht="148.5" x14ac:dyDescent="0.2">
      <c r="A10" s="1150" t="s">
        <v>231</v>
      </c>
      <c r="B10" s="1150" t="s">
        <v>344</v>
      </c>
      <c r="C10" s="1534"/>
      <c r="D10" s="1535"/>
      <c r="E10" s="1535"/>
      <c r="F10" s="1226" t="s">
        <v>473</v>
      </c>
      <c r="G10" s="1225" t="s">
        <v>474</v>
      </c>
      <c r="H10" s="1253">
        <v>1</v>
      </c>
      <c r="I10" s="1221" t="s">
        <v>467</v>
      </c>
      <c r="J10" s="1220" t="s">
        <v>62</v>
      </c>
      <c r="K10" s="1221" t="s">
        <v>471</v>
      </c>
      <c r="L10" s="1221" t="s">
        <v>475</v>
      </c>
      <c r="M10" s="1252">
        <v>45979</v>
      </c>
      <c r="N10" s="1252">
        <v>46017</v>
      </c>
      <c r="O10" s="1235">
        <f t="shared" si="0"/>
        <v>5.4285714285714288</v>
      </c>
      <c r="P10" s="1234"/>
      <c r="Q10" s="1234"/>
      <c r="R10" s="1236">
        <f t="shared" si="1"/>
        <v>-6573.8571428571431</v>
      </c>
      <c r="S10" s="1237" t="str">
        <f t="shared" ca="1" si="2"/>
        <v>Alerta</v>
      </c>
      <c r="T10" s="1262"/>
      <c r="U10" s="1239">
        <f t="shared" si="4"/>
        <v>0</v>
      </c>
      <c r="V10" s="1240" t="str">
        <f t="shared" si="3"/>
        <v>100%</v>
      </c>
      <c r="W10" s="1241" t="str">
        <f t="shared" si="5"/>
        <v>Cumple</v>
      </c>
      <c r="X10" s="1150"/>
      <c r="Y10" s="1150"/>
      <c r="Z10" s="116">
        <f t="shared" si="6"/>
        <v>0.5</v>
      </c>
      <c r="AA10" s="1150" t="s">
        <v>0</v>
      </c>
      <c r="AB10" s="1150"/>
      <c r="AC10" s="1243"/>
      <c r="AD10" s="1028" t="s">
        <v>0</v>
      </c>
      <c r="AE10" s="1271"/>
    </row>
    <row r="11" spans="1:31" s="237" customFormat="1" ht="99" x14ac:dyDescent="0.2">
      <c r="A11" s="1150" t="s">
        <v>231</v>
      </c>
      <c r="B11" s="1150" t="s">
        <v>344</v>
      </c>
      <c r="C11" s="1534" t="s">
        <v>476</v>
      </c>
      <c r="D11" s="1539" t="s">
        <v>477</v>
      </c>
      <c r="E11" s="1535" t="s">
        <v>478</v>
      </c>
      <c r="F11" s="1226" t="s">
        <v>479</v>
      </c>
      <c r="G11" s="1225" t="s">
        <v>480</v>
      </c>
      <c r="H11" s="1253">
        <v>1</v>
      </c>
      <c r="I11" s="1218" t="s">
        <v>481</v>
      </c>
      <c r="J11" s="1220" t="s">
        <v>62</v>
      </c>
      <c r="K11" s="1218" t="s">
        <v>463</v>
      </c>
      <c r="L11" s="1218" t="s">
        <v>482</v>
      </c>
      <c r="M11" s="1252">
        <v>45979</v>
      </c>
      <c r="N11" s="1252">
        <v>46017</v>
      </c>
      <c r="O11" s="1235">
        <f t="shared" si="0"/>
        <v>5.4285714285714288</v>
      </c>
      <c r="P11" s="1234"/>
      <c r="Q11" s="1150"/>
      <c r="R11" s="1236">
        <f t="shared" si="1"/>
        <v>-6573.8571428571431</v>
      </c>
      <c r="S11" s="1237" t="str">
        <f t="shared" ca="1" si="2"/>
        <v>Alerta</v>
      </c>
      <c r="T11" s="1262"/>
      <c r="U11" s="1239">
        <f t="shared" si="4"/>
        <v>0</v>
      </c>
      <c r="V11" s="1240" t="str">
        <f t="shared" si="3"/>
        <v>100%</v>
      </c>
      <c r="W11" s="1241" t="str">
        <f t="shared" si="5"/>
        <v>Cumple</v>
      </c>
      <c r="X11" s="1150"/>
      <c r="Y11" s="1150"/>
      <c r="Z11" s="116">
        <f t="shared" si="6"/>
        <v>0.5</v>
      </c>
      <c r="AA11" s="1150"/>
      <c r="AB11" s="1150"/>
      <c r="AC11" s="1243"/>
      <c r="AD11" s="1028"/>
      <c r="AE11" s="1271"/>
    </row>
    <row r="12" spans="1:31" s="237" customFormat="1" ht="57" x14ac:dyDescent="0.2">
      <c r="A12" s="1150" t="s">
        <v>231</v>
      </c>
      <c r="B12" s="1150" t="s">
        <v>344</v>
      </c>
      <c r="C12" s="1534"/>
      <c r="D12" s="1539"/>
      <c r="E12" s="1535"/>
      <c r="F12" s="1536" t="s">
        <v>483</v>
      </c>
      <c r="G12" s="1535" t="s">
        <v>484</v>
      </c>
      <c r="H12" s="1543">
        <v>1</v>
      </c>
      <c r="I12" s="1543" t="s">
        <v>485</v>
      </c>
      <c r="J12" s="1543" t="s">
        <v>62</v>
      </c>
      <c r="K12" s="1543" t="s">
        <v>463</v>
      </c>
      <c r="L12" s="1543" t="s">
        <v>486</v>
      </c>
      <c r="M12" s="1551">
        <v>45979</v>
      </c>
      <c r="N12" s="1551">
        <v>46313</v>
      </c>
      <c r="O12" s="1557">
        <f t="shared" si="0"/>
        <v>47.714285714285715</v>
      </c>
      <c r="P12" s="1559"/>
      <c r="Q12" s="1559"/>
      <c r="R12" s="1569">
        <f t="shared" si="1"/>
        <v>-6616.1428571428569</v>
      </c>
      <c r="S12" s="1571" t="str">
        <f t="shared" ca="1" si="2"/>
        <v>En tiempo</v>
      </c>
      <c r="T12" s="1573"/>
      <c r="U12" s="1552">
        <f t="shared" si="4"/>
        <v>0</v>
      </c>
      <c r="V12" s="1554" t="str">
        <f t="shared" si="3"/>
        <v>100%</v>
      </c>
      <c r="W12" s="1575" t="str">
        <f t="shared" si="5"/>
        <v>Cumple</v>
      </c>
      <c r="X12" s="1563"/>
      <c r="Y12" s="1579"/>
      <c r="Z12" s="1577">
        <f t="shared" si="6"/>
        <v>0.5</v>
      </c>
      <c r="AA12" s="1563"/>
      <c r="AB12" s="1563"/>
      <c r="AC12" s="1565"/>
      <c r="AD12" s="1567"/>
      <c r="AE12" s="1271"/>
    </row>
    <row r="13" spans="1:31" s="237" customFormat="1" ht="66" x14ac:dyDescent="0.2">
      <c r="A13" s="1150" t="s">
        <v>231</v>
      </c>
      <c r="B13" s="1150" t="s">
        <v>344</v>
      </c>
      <c r="C13" s="1249" t="s">
        <v>487</v>
      </c>
      <c r="D13" s="1539"/>
      <c r="E13" s="1535"/>
      <c r="F13" s="1536"/>
      <c r="G13" s="1535"/>
      <c r="H13" s="1544"/>
      <c r="I13" s="1544"/>
      <c r="J13" s="1544"/>
      <c r="K13" s="1544"/>
      <c r="L13" s="1544"/>
      <c r="M13" s="1547"/>
      <c r="N13" s="1547"/>
      <c r="O13" s="1558"/>
      <c r="P13" s="1560"/>
      <c r="Q13" s="1560"/>
      <c r="R13" s="1570"/>
      <c r="S13" s="1572"/>
      <c r="T13" s="1574"/>
      <c r="U13" s="1553"/>
      <c r="V13" s="1555"/>
      <c r="W13" s="1576"/>
      <c r="X13" s="1564"/>
      <c r="Y13" s="1580"/>
      <c r="Z13" s="1578"/>
      <c r="AA13" s="1564"/>
      <c r="AB13" s="1564"/>
      <c r="AC13" s="1566"/>
      <c r="AD13" s="1568"/>
      <c r="AE13" s="1271"/>
    </row>
    <row r="14" spans="1:31" s="237" customFormat="1" ht="57.75" customHeight="1" x14ac:dyDescent="0.2">
      <c r="A14" s="1150" t="s">
        <v>231</v>
      </c>
      <c r="B14" s="1150" t="s">
        <v>344</v>
      </c>
      <c r="C14" s="1249" t="s">
        <v>488</v>
      </c>
      <c r="D14" s="1539"/>
      <c r="E14" s="1535"/>
      <c r="F14" s="1536" t="s">
        <v>489</v>
      </c>
      <c r="G14" s="1535" t="s">
        <v>490</v>
      </c>
      <c r="H14" s="1545">
        <v>1</v>
      </c>
      <c r="I14" s="1543" t="s">
        <v>485</v>
      </c>
      <c r="J14" s="1543" t="s">
        <v>62</v>
      </c>
      <c r="K14" s="1543" t="s">
        <v>463</v>
      </c>
      <c r="L14" s="1543" t="s">
        <v>491</v>
      </c>
      <c r="M14" s="1551">
        <v>45979</v>
      </c>
      <c r="N14" s="1551">
        <v>46021</v>
      </c>
      <c r="O14" s="1557">
        <f t="shared" si="0"/>
        <v>6</v>
      </c>
      <c r="P14" s="1559"/>
      <c r="Q14" s="1559"/>
      <c r="R14" s="1569">
        <f t="shared" si="1"/>
        <v>-6574.4285714285716</v>
      </c>
      <c r="S14" s="1571" t="str">
        <f t="shared" ca="1" si="2"/>
        <v>Alerta</v>
      </c>
      <c r="T14" s="1573"/>
      <c r="U14" s="1552">
        <f t="shared" si="4"/>
        <v>0</v>
      </c>
      <c r="V14" s="1554" t="str">
        <f t="shared" si="3"/>
        <v>100%</v>
      </c>
      <c r="W14" s="1575" t="str">
        <f t="shared" si="5"/>
        <v>Cumple</v>
      </c>
      <c r="X14" s="1563"/>
      <c r="Y14" s="1563"/>
      <c r="Z14" s="1577">
        <f t="shared" si="6"/>
        <v>0.5</v>
      </c>
      <c r="AA14" s="1563"/>
      <c r="AB14" s="1563"/>
      <c r="AC14" s="1565"/>
      <c r="AD14" s="1567"/>
      <c r="AE14" s="1271"/>
    </row>
    <row r="15" spans="1:31" s="237" customFormat="1" ht="82.5" x14ac:dyDescent="0.2">
      <c r="A15" s="1150" t="s">
        <v>231</v>
      </c>
      <c r="B15" s="1150" t="s">
        <v>344</v>
      </c>
      <c r="C15" s="1249" t="s">
        <v>492</v>
      </c>
      <c r="D15" s="1539"/>
      <c r="E15" s="1535"/>
      <c r="F15" s="1536"/>
      <c r="G15" s="1535"/>
      <c r="H15" s="1544"/>
      <c r="I15" s="1544"/>
      <c r="J15" s="1544"/>
      <c r="K15" s="1544"/>
      <c r="L15" s="1544"/>
      <c r="M15" s="1547"/>
      <c r="N15" s="1547"/>
      <c r="O15" s="1558"/>
      <c r="P15" s="1560"/>
      <c r="Q15" s="1560"/>
      <c r="R15" s="1570"/>
      <c r="S15" s="1572"/>
      <c r="T15" s="1574"/>
      <c r="U15" s="1553"/>
      <c r="V15" s="1555"/>
      <c r="W15" s="1576"/>
      <c r="X15" s="1564"/>
      <c r="Y15" s="1564"/>
      <c r="Z15" s="1578"/>
      <c r="AA15" s="1564"/>
      <c r="AB15" s="1564"/>
      <c r="AC15" s="1566"/>
      <c r="AD15" s="1568"/>
      <c r="AE15" s="1271"/>
    </row>
    <row r="16" spans="1:31" s="237" customFormat="1" ht="57.75" customHeight="1" x14ac:dyDescent="0.2">
      <c r="A16" s="1150" t="s">
        <v>231</v>
      </c>
      <c r="B16" s="1150" t="s">
        <v>344</v>
      </c>
      <c r="C16" s="1249" t="s">
        <v>493</v>
      </c>
      <c r="D16" s="1539"/>
      <c r="E16" s="1535"/>
      <c r="F16" s="1535" t="s">
        <v>494</v>
      </c>
      <c r="G16" s="1536" t="s">
        <v>495</v>
      </c>
      <c r="H16" s="1546">
        <v>1</v>
      </c>
      <c r="I16" s="1543" t="s">
        <v>467</v>
      </c>
      <c r="J16" s="1543" t="s">
        <v>62</v>
      </c>
      <c r="K16" s="1543" t="s">
        <v>63</v>
      </c>
      <c r="L16" s="1543" t="s">
        <v>496</v>
      </c>
      <c r="M16" s="1549">
        <v>45979</v>
      </c>
      <c r="N16" s="1551">
        <v>46313</v>
      </c>
      <c r="O16" s="1557">
        <f t="shared" si="0"/>
        <v>47.714285714285715</v>
      </c>
      <c r="P16" s="1559"/>
      <c r="Q16" s="1559"/>
      <c r="R16" s="1569">
        <f t="shared" si="1"/>
        <v>-6616.1428571428569</v>
      </c>
      <c r="S16" s="1571" t="str">
        <f t="shared" ca="1" si="2"/>
        <v>En tiempo</v>
      </c>
      <c r="T16" s="1573"/>
      <c r="U16" s="1552">
        <f t="shared" si="4"/>
        <v>0</v>
      </c>
      <c r="V16" s="1554" t="str">
        <f t="shared" si="3"/>
        <v>100%</v>
      </c>
      <c r="W16" s="1575" t="str">
        <f t="shared" si="5"/>
        <v>Cumple</v>
      </c>
      <c r="X16" s="1563"/>
      <c r="Y16" s="1563"/>
      <c r="Z16" s="1577">
        <f t="shared" si="6"/>
        <v>0.5</v>
      </c>
      <c r="AA16" s="1563"/>
      <c r="AB16" s="1563"/>
      <c r="AC16" s="1565"/>
      <c r="AD16" s="1567"/>
      <c r="AE16" s="1271"/>
    </row>
    <row r="17" spans="1:31" s="237" customFormat="1" ht="99" x14ac:dyDescent="0.2">
      <c r="A17" s="1150" t="s">
        <v>231</v>
      </c>
      <c r="B17" s="1150" t="s">
        <v>344</v>
      </c>
      <c r="C17" s="1249" t="s">
        <v>497</v>
      </c>
      <c r="D17" s="1539"/>
      <c r="E17" s="1535"/>
      <c r="F17" s="1535"/>
      <c r="G17" s="1536"/>
      <c r="H17" s="1547"/>
      <c r="I17" s="1544"/>
      <c r="J17" s="1544"/>
      <c r="K17" s="1544"/>
      <c r="L17" s="1544"/>
      <c r="M17" s="1550"/>
      <c r="N17" s="1547"/>
      <c r="O17" s="1558"/>
      <c r="P17" s="1560"/>
      <c r="Q17" s="1560"/>
      <c r="R17" s="1570"/>
      <c r="S17" s="1572"/>
      <c r="T17" s="1574"/>
      <c r="U17" s="1553"/>
      <c r="V17" s="1555"/>
      <c r="W17" s="1576"/>
      <c r="X17" s="1564"/>
      <c r="Y17" s="1564"/>
      <c r="Z17" s="1578"/>
      <c r="AA17" s="1564"/>
      <c r="AB17" s="1564"/>
      <c r="AC17" s="1566"/>
      <c r="AD17" s="1568"/>
      <c r="AE17" s="1271"/>
    </row>
    <row r="18" spans="1:31" s="237" customFormat="1" ht="99" x14ac:dyDescent="0.2">
      <c r="A18" s="1150" t="s">
        <v>231</v>
      </c>
      <c r="B18" s="1150" t="s">
        <v>344</v>
      </c>
      <c r="C18" s="1534" t="s">
        <v>498</v>
      </c>
      <c r="D18" s="1535" t="s">
        <v>499</v>
      </c>
      <c r="E18" s="1535" t="s">
        <v>500</v>
      </c>
      <c r="F18" s="1226" t="s">
        <v>501</v>
      </c>
      <c r="G18" s="1226" t="s">
        <v>502</v>
      </c>
      <c r="H18" s="1253">
        <v>1</v>
      </c>
      <c r="I18" s="1543" t="s">
        <v>485</v>
      </c>
      <c r="J18" s="1221" t="s">
        <v>62</v>
      </c>
      <c r="K18" s="1221" t="s">
        <v>463</v>
      </c>
      <c r="L18" s="1221" t="s">
        <v>503</v>
      </c>
      <c r="M18" s="1255">
        <v>45979</v>
      </c>
      <c r="N18" s="1255">
        <v>46313</v>
      </c>
      <c r="O18" s="1235">
        <f t="shared" si="0"/>
        <v>47.714285714285715</v>
      </c>
      <c r="P18" s="1234"/>
      <c r="Q18" s="1234"/>
      <c r="R18" s="1236">
        <f t="shared" si="1"/>
        <v>-6616.1428571428569</v>
      </c>
      <c r="S18" s="1237" t="str">
        <f t="shared" ca="1" si="2"/>
        <v>En tiempo</v>
      </c>
      <c r="T18" s="1238"/>
      <c r="U18" s="1239">
        <f t="shared" si="4"/>
        <v>0</v>
      </c>
      <c r="V18" s="1240" t="str">
        <f t="shared" si="3"/>
        <v>100%</v>
      </c>
      <c r="W18" s="1241" t="str">
        <f t="shared" si="5"/>
        <v>Cumple</v>
      </c>
      <c r="X18" s="1150"/>
      <c r="Y18" s="1150"/>
      <c r="Z18" s="116">
        <f t="shared" si="6"/>
        <v>0.5</v>
      </c>
      <c r="AA18" s="1150"/>
      <c r="AB18" s="1150"/>
      <c r="AC18" s="1243"/>
      <c r="AD18" s="1028"/>
      <c r="AE18" s="1271"/>
    </row>
    <row r="19" spans="1:31" s="237" customFormat="1" ht="99" x14ac:dyDescent="0.2">
      <c r="A19" s="1150" t="s">
        <v>231</v>
      </c>
      <c r="B19" s="1150" t="s">
        <v>344</v>
      </c>
      <c r="C19" s="1534"/>
      <c r="D19" s="1535"/>
      <c r="E19" s="1535"/>
      <c r="F19" s="1226" t="s">
        <v>504</v>
      </c>
      <c r="G19" s="1225" t="s">
        <v>505</v>
      </c>
      <c r="H19" s="1253">
        <v>1</v>
      </c>
      <c r="I19" s="1543"/>
      <c r="J19" s="1220" t="s">
        <v>62</v>
      </c>
      <c r="K19" s="1220" t="s">
        <v>463</v>
      </c>
      <c r="L19" s="1222" t="s">
        <v>503</v>
      </c>
      <c r="M19" s="1256">
        <v>45979</v>
      </c>
      <c r="N19" s="1251">
        <v>46313</v>
      </c>
      <c r="O19" s="1235">
        <f t="shared" si="0"/>
        <v>47.714285714285715</v>
      </c>
      <c r="P19" s="1234"/>
      <c r="Q19" s="1234"/>
      <c r="R19" s="1236">
        <f t="shared" si="1"/>
        <v>-6616.1428571428569</v>
      </c>
      <c r="S19" s="1237" t="str">
        <f t="shared" ca="1" si="2"/>
        <v>En tiempo</v>
      </c>
      <c r="T19" s="1238"/>
      <c r="U19" s="1239">
        <f t="shared" si="4"/>
        <v>0</v>
      </c>
      <c r="V19" s="1240" t="str">
        <f t="shared" si="3"/>
        <v>100%</v>
      </c>
      <c r="W19" s="1241" t="str">
        <f t="shared" si="5"/>
        <v>Cumple</v>
      </c>
      <c r="X19" s="1150"/>
      <c r="Y19" s="1242"/>
      <c r="Z19" s="116">
        <f t="shared" si="6"/>
        <v>0.5</v>
      </c>
      <c r="AA19" s="1150"/>
      <c r="AB19" s="1150"/>
      <c r="AC19" s="1243"/>
      <c r="AD19" s="1028"/>
      <c r="AE19" s="1271"/>
    </row>
    <row r="20" spans="1:31" s="237" customFormat="1" ht="115.5" x14ac:dyDescent="0.2">
      <c r="A20" s="1150" t="s">
        <v>231</v>
      </c>
      <c r="B20" s="1150" t="s">
        <v>344</v>
      </c>
      <c r="C20" s="1249" t="s">
        <v>506</v>
      </c>
      <c r="D20" s="1535"/>
      <c r="E20" s="1535"/>
      <c r="F20" s="1225" t="s">
        <v>507</v>
      </c>
      <c r="G20" s="1225" t="s">
        <v>508</v>
      </c>
      <c r="H20" s="1223">
        <v>1</v>
      </c>
      <c r="I20" s="1223" t="s">
        <v>467</v>
      </c>
      <c r="J20" s="1220" t="s">
        <v>62</v>
      </c>
      <c r="K20" s="1220" t="s">
        <v>471</v>
      </c>
      <c r="L20" s="1220" t="s">
        <v>509</v>
      </c>
      <c r="M20" s="1252">
        <v>45979</v>
      </c>
      <c r="N20" s="1257">
        <v>46313</v>
      </c>
      <c r="O20" s="1235">
        <f t="shared" si="0"/>
        <v>47.714285714285715</v>
      </c>
      <c r="P20" s="1234"/>
      <c r="Q20" s="1234"/>
      <c r="R20" s="1236">
        <f t="shared" si="1"/>
        <v>-6616.1428571428569</v>
      </c>
      <c r="S20" s="1237" t="str">
        <f t="shared" ca="1" si="2"/>
        <v>En tiempo</v>
      </c>
      <c r="T20" s="1238"/>
      <c r="U20" s="1239">
        <f t="shared" si="4"/>
        <v>0</v>
      </c>
      <c r="V20" s="1240" t="str">
        <f t="shared" si="3"/>
        <v>100%</v>
      </c>
      <c r="W20" s="1241" t="str">
        <f t="shared" si="5"/>
        <v>Cumple</v>
      </c>
      <c r="X20" s="1150"/>
      <c r="Y20" s="1242"/>
      <c r="Z20" s="116">
        <f t="shared" si="6"/>
        <v>0.5</v>
      </c>
      <c r="AA20" s="1150"/>
      <c r="AB20" s="1150"/>
      <c r="AC20" s="1243"/>
      <c r="AD20" s="1028"/>
      <c r="AE20" s="1271"/>
    </row>
    <row r="21" spans="1:31" s="237" customFormat="1" ht="132" x14ac:dyDescent="0.2">
      <c r="A21" s="1150" t="s">
        <v>231</v>
      </c>
      <c r="B21" s="1150" t="s">
        <v>344</v>
      </c>
      <c r="C21" s="1249" t="s">
        <v>510</v>
      </c>
      <c r="D21" s="1535"/>
      <c r="E21" s="1535"/>
      <c r="F21" s="1225" t="s">
        <v>511</v>
      </c>
      <c r="G21" s="1226" t="s">
        <v>512</v>
      </c>
      <c r="H21" s="1253">
        <v>1</v>
      </c>
      <c r="I21" s="1219" t="s">
        <v>467</v>
      </c>
      <c r="J21" s="1220" t="s">
        <v>62</v>
      </c>
      <c r="K21" s="1219" t="s">
        <v>63</v>
      </c>
      <c r="L21" s="1219" t="s">
        <v>513</v>
      </c>
      <c r="M21" s="1252">
        <v>45979</v>
      </c>
      <c r="N21" s="1252">
        <v>46310</v>
      </c>
      <c r="O21" s="1235">
        <f t="shared" si="0"/>
        <v>47.285714285714285</v>
      </c>
      <c r="P21" s="1234"/>
      <c r="Q21" s="1234"/>
      <c r="R21" s="1236">
        <f t="shared" si="1"/>
        <v>-6615.7142857142862</v>
      </c>
      <c r="S21" s="1237" t="str">
        <f t="shared" ca="1" si="2"/>
        <v>En tiempo</v>
      </c>
      <c r="T21" s="1238"/>
      <c r="U21" s="1239">
        <f t="shared" si="4"/>
        <v>0</v>
      </c>
      <c r="V21" s="1240" t="str">
        <f t="shared" si="3"/>
        <v>100%</v>
      </c>
      <c r="W21" s="1241" t="str">
        <f t="shared" si="5"/>
        <v>Cumple</v>
      </c>
      <c r="X21" s="1150"/>
      <c r="Y21" s="1242"/>
      <c r="Z21" s="116">
        <f>(U21+V21)/2</f>
        <v>0.5</v>
      </c>
      <c r="AA21" s="1150"/>
      <c r="AB21" s="1150"/>
      <c r="AC21" s="1243"/>
      <c r="AD21" s="1028"/>
      <c r="AE21" s="1271"/>
    </row>
    <row r="22" spans="1:31" s="237" customFormat="1" ht="57" x14ac:dyDescent="0.2">
      <c r="A22" s="1150" t="s">
        <v>231</v>
      </c>
      <c r="B22" s="1150" t="s">
        <v>344</v>
      </c>
      <c r="C22" s="1538" t="s">
        <v>514</v>
      </c>
      <c r="D22" s="1539" t="s">
        <v>515</v>
      </c>
      <c r="E22" s="1539" t="s">
        <v>516</v>
      </c>
      <c r="F22" s="1535" t="s">
        <v>517</v>
      </c>
      <c r="G22" s="1535" t="s">
        <v>518</v>
      </c>
      <c r="H22" s="1543">
        <v>1</v>
      </c>
      <c r="I22" s="1543" t="s">
        <v>519</v>
      </c>
      <c r="J22" s="1543" t="s">
        <v>62</v>
      </c>
      <c r="K22" s="1543" t="s">
        <v>471</v>
      </c>
      <c r="L22" s="1543" t="s">
        <v>520</v>
      </c>
      <c r="M22" s="1551">
        <v>45979</v>
      </c>
      <c r="N22" s="1551">
        <v>46304</v>
      </c>
      <c r="O22" s="1557">
        <f t="shared" si="0"/>
        <v>46.428571428571431</v>
      </c>
      <c r="P22" s="1559"/>
      <c r="Q22" s="1559"/>
      <c r="R22" s="1569">
        <f t="shared" si="1"/>
        <v>-6614.8571428571431</v>
      </c>
      <c r="S22" s="1571" t="str">
        <f t="shared" ca="1" si="2"/>
        <v>En tiempo</v>
      </c>
      <c r="T22" s="1573"/>
      <c r="U22" s="1552">
        <f t="shared" si="4"/>
        <v>0</v>
      </c>
      <c r="V22" s="1554" t="str">
        <f t="shared" si="3"/>
        <v>100%</v>
      </c>
      <c r="W22" s="1575" t="str">
        <f t="shared" si="5"/>
        <v>Cumple</v>
      </c>
      <c r="X22" s="1563"/>
      <c r="Y22" s="1579"/>
      <c r="Z22" s="1577">
        <f t="shared" si="6"/>
        <v>0.5</v>
      </c>
      <c r="AA22" s="1563"/>
      <c r="AB22" s="1563"/>
      <c r="AC22" s="1565"/>
      <c r="AD22" s="1567"/>
      <c r="AE22" s="1271"/>
    </row>
    <row r="23" spans="1:31" s="237" customFormat="1" ht="57" x14ac:dyDescent="0.2">
      <c r="A23" s="1150" t="s">
        <v>231</v>
      </c>
      <c r="B23" s="1150" t="s">
        <v>344</v>
      </c>
      <c r="C23" s="1538"/>
      <c r="D23" s="1539"/>
      <c r="E23" s="1539"/>
      <c r="F23" s="1535"/>
      <c r="G23" s="1535"/>
      <c r="H23" s="1544"/>
      <c r="I23" s="1544"/>
      <c r="J23" s="1543"/>
      <c r="K23" s="1544"/>
      <c r="L23" s="1544"/>
      <c r="M23" s="1547"/>
      <c r="N23" s="1547"/>
      <c r="O23" s="1558"/>
      <c r="P23" s="1560"/>
      <c r="Q23" s="1560"/>
      <c r="R23" s="1570"/>
      <c r="S23" s="1572"/>
      <c r="T23" s="1574"/>
      <c r="U23" s="1553"/>
      <c r="V23" s="1555"/>
      <c r="W23" s="1576"/>
      <c r="X23" s="1564"/>
      <c r="Y23" s="1580"/>
      <c r="Z23" s="1578"/>
      <c r="AA23" s="1564"/>
      <c r="AB23" s="1564"/>
      <c r="AC23" s="1566"/>
      <c r="AD23" s="1568"/>
      <c r="AE23" s="1271"/>
    </row>
    <row r="24" spans="1:31" s="237" customFormat="1" ht="82.5" x14ac:dyDescent="0.2">
      <c r="A24" s="1150" t="s">
        <v>231</v>
      </c>
      <c r="B24" s="1150" t="s">
        <v>344</v>
      </c>
      <c r="C24" s="1538"/>
      <c r="D24" s="1539"/>
      <c r="E24" s="1539"/>
      <c r="F24" s="1225" t="s">
        <v>521</v>
      </c>
      <c r="G24" s="1225" t="s">
        <v>522</v>
      </c>
      <c r="H24" s="1253">
        <v>1</v>
      </c>
      <c r="I24" s="1220" t="s">
        <v>523</v>
      </c>
      <c r="J24" s="1562"/>
      <c r="K24" s="1220" t="s">
        <v>471</v>
      </c>
      <c r="L24" s="1220" t="s">
        <v>524</v>
      </c>
      <c r="M24" s="1252">
        <v>45979</v>
      </c>
      <c r="N24" s="1252">
        <v>46313</v>
      </c>
      <c r="O24" s="1235">
        <f t="shared" si="0"/>
        <v>47.714285714285715</v>
      </c>
      <c r="P24" s="1234"/>
      <c r="Q24" s="1234"/>
      <c r="R24" s="1236">
        <f t="shared" si="1"/>
        <v>-6616.1428571428569</v>
      </c>
      <c r="S24" s="1237" t="str">
        <f ca="1">IF((N24-TODAY())/7&gt;=0,"En tiempo","Alerta")</f>
        <v>En tiempo</v>
      </c>
      <c r="T24" s="1238"/>
      <c r="U24" s="1239">
        <f t="shared" si="4"/>
        <v>0</v>
      </c>
      <c r="V24" s="1240" t="str">
        <f t="shared" si="3"/>
        <v>100%</v>
      </c>
      <c r="W24" s="1241" t="str">
        <f>IF(Q24&lt;=N24,"Cumple","Incumple")</f>
        <v>Cumple</v>
      </c>
      <c r="X24" s="1150"/>
      <c r="Y24" s="1028"/>
      <c r="Z24" s="116">
        <f t="shared" si="6"/>
        <v>0.5</v>
      </c>
      <c r="AA24" s="1150"/>
      <c r="AB24" s="1150"/>
      <c r="AC24" s="1243"/>
      <c r="AD24" s="1028"/>
      <c r="AE24" s="1271"/>
    </row>
    <row r="25" spans="1:31" s="237" customFormat="1" ht="57" x14ac:dyDescent="0.2">
      <c r="A25" s="1150" t="s">
        <v>231</v>
      </c>
      <c r="B25" s="1150" t="s">
        <v>344</v>
      </c>
      <c r="C25" s="1538" t="s">
        <v>525</v>
      </c>
      <c r="D25" s="1535" t="s">
        <v>526</v>
      </c>
      <c r="E25" s="1539" t="s">
        <v>527</v>
      </c>
      <c r="F25" s="1536" t="s">
        <v>528</v>
      </c>
      <c r="G25" s="1535" t="s">
        <v>529</v>
      </c>
      <c r="H25" s="1545">
        <v>1</v>
      </c>
      <c r="I25" s="1543" t="s">
        <v>530</v>
      </c>
      <c r="J25" s="1543" t="s">
        <v>62</v>
      </c>
      <c r="K25" s="1543" t="s">
        <v>63</v>
      </c>
      <c r="L25" s="1543" t="s">
        <v>531</v>
      </c>
      <c r="M25" s="1551">
        <v>45979</v>
      </c>
      <c r="N25" s="1561">
        <v>46313</v>
      </c>
      <c r="O25" s="1557">
        <f t="shared" si="0"/>
        <v>47.714285714285715</v>
      </c>
      <c r="P25" s="1559"/>
      <c r="Q25" s="1559"/>
      <c r="R25" s="1569">
        <f t="shared" si="1"/>
        <v>-6616.1428571428569</v>
      </c>
      <c r="S25" s="1571" t="str">
        <f ca="1">IF((N25-TODAY())/7&gt;=0,"En tiempo","Alerta")</f>
        <v>En tiempo</v>
      </c>
      <c r="T25" s="1573"/>
      <c r="U25" s="1552">
        <f t="shared" si="4"/>
        <v>0</v>
      </c>
      <c r="V25" s="1554" t="str">
        <f t="shared" si="3"/>
        <v>100%</v>
      </c>
      <c r="W25" s="1575" t="str">
        <f>IF(Q25&lt;=N25,"Cumple","Incumple")</f>
        <v>Cumple</v>
      </c>
      <c r="X25" s="1579"/>
      <c r="Y25" s="1579"/>
      <c r="Z25" s="1577">
        <f t="shared" si="6"/>
        <v>0.5</v>
      </c>
      <c r="AA25" s="1563"/>
      <c r="AB25" s="1563"/>
      <c r="AC25" s="1565"/>
      <c r="AD25" s="1567"/>
      <c r="AE25" s="1271"/>
    </row>
    <row r="26" spans="1:31" s="237" customFormat="1" ht="57" x14ac:dyDescent="0.2">
      <c r="A26" s="1150" t="s">
        <v>231</v>
      </c>
      <c r="B26" s="1150" t="s">
        <v>344</v>
      </c>
      <c r="C26" s="1538"/>
      <c r="D26" s="1535"/>
      <c r="E26" s="1539"/>
      <c r="F26" s="1536"/>
      <c r="G26" s="1535"/>
      <c r="H26" s="1543"/>
      <c r="I26" s="1543"/>
      <c r="J26" s="1543"/>
      <c r="K26" s="1543"/>
      <c r="L26" s="1543"/>
      <c r="M26" s="1546"/>
      <c r="N26" s="1543"/>
      <c r="O26" s="1584"/>
      <c r="P26" s="1585"/>
      <c r="Q26" s="1585"/>
      <c r="R26" s="1586"/>
      <c r="S26" s="1587"/>
      <c r="T26" s="1588"/>
      <c r="U26" s="1589"/>
      <c r="V26" s="1590"/>
      <c r="W26" s="1591"/>
      <c r="X26" s="1592"/>
      <c r="Y26" s="1592"/>
      <c r="Z26" s="1593"/>
      <c r="AA26" s="1581"/>
      <c r="AB26" s="1581"/>
      <c r="AC26" s="1582"/>
      <c r="AD26" s="1583"/>
      <c r="AE26" s="1271"/>
    </row>
    <row r="27" spans="1:31" s="237" customFormat="1" ht="57" x14ac:dyDescent="0.2">
      <c r="A27" s="1150" t="s">
        <v>231</v>
      </c>
      <c r="B27" s="1150" t="s">
        <v>344</v>
      </c>
      <c r="C27" s="1538"/>
      <c r="D27" s="1535"/>
      <c r="E27" s="1539"/>
      <c r="F27" s="1536"/>
      <c r="G27" s="1535"/>
      <c r="H27" s="1544"/>
      <c r="I27" s="1544"/>
      <c r="J27" s="1544"/>
      <c r="K27" s="1544"/>
      <c r="L27" s="1544"/>
      <c r="M27" s="1547"/>
      <c r="N27" s="1544"/>
      <c r="O27" s="1558"/>
      <c r="P27" s="1560"/>
      <c r="Q27" s="1560"/>
      <c r="R27" s="1570"/>
      <c r="S27" s="1572"/>
      <c r="T27" s="1574"/>
      <c r="U27" s="1553"/>
      <c r="V27" s="1555"/>
      <c r="W27" s="1576"/>
      <c r="X27" s="1580"/>
      <c r="Y27" s="1580"/>
      <c r="Z27" s="1578"/>
      <c r="AA27" s="1564"/>
      <c r="AB27" s="1564"/>
      <c r="AC27" s="1566"/>
      <c r="AD27" s="1568"/>
      <c r="AE27" s="1271"/>
    </row>
    <row r="28" spans="1:31" s="237" customFormat="1" ht="99" x14ac:dyDescent="0.2">
      <c r="A28" s="1150" t="s">
        <v>231</v>
      </c>
      <c r="B28" s="1150" t="s">
        <v>344</v>
      </c>
      <c r="C28" s="1534" t="s">
        <v>532</v>
      </c>
      <c r="D28" s="1535" t="s">
        <v>533</v>
      </c>
      <c r="E28" s="1535" t="s">
        <v>534</v>
      </c>
      <c r="F28" s="1226" t="s">
        <v>535</v>
      </c>
      <c r="G28" s="1225" t="s">
        <v>536</v>
      </c>
      <c r="H28" s="1223">
        <v>1</v>
      </c>
      <c r="I28" s="1220" t="s">
        <v>537</v>
      </c>
      <c r="J28" s="1220" t="s">
        <v>62</v>
      </c>
      <c r="K28" s="1220" t="s">
        <v>463</v>
      </c>
      <c r="L28" s="1220" t="s">
        <v>538</v>
      </c>
      <c r="M28" s="1252">
        <v>45979</v>
      </c>
      <c r="N28" s="1252">
        <v>46313</v>
      </c>
      <c r="O28" s="1235">
        <f t="shared" si="0"/>
        <v>47.714285714285715</v>
      </c>
      <c r="P28" s="1234"/>
      <c r="Q28" s="1234"/>
      <c r="R28" s="1236">
        <f t="shared" si="1"/>
        <v>-6616.1428571428569</v>
      </c>
      <c r="S28" s="1237" t="str">
        <f t="shared" ca="1" si="2"/>
        <v>En tiempo</v>
      </c>
      <c r="T28" s="1238"/>
      <c r="U28" s="1239">
        <f t="shared" si="4"/>
        <v>0</v>
      </c>
      <c r="V28" s="1240" t="str">
        <f t="shared" si="3"/>
        <v>100%</v>
      </c>
      <c r="W28" s="1241" t="str">
        <f>IF(Q28&lt;=N28,"Cumple","Incumple")</f>
        <v>Cumple</v>
      </c>
      <c r="X28" s="1242"/>
      <c r="Y28" s="1242"/>
      <c r="Z28" s="116">
        <f t="shared" si="6"/>
        <v>0.5</v>
      </c>
      <c r="AA28" s="1150"/>
      <c r="AB28" s="1150"/>
      <c r="AC28" s="1243"/>
      <c r="AD28" s="1028"/>
      <c r="AE28" s="1271"/>
    </row>
    <row r="29" spans="1:31" s="237" customFormat="1" ht="99" x14ac:dyDescent="0.2">
      <c r="A29" s="1150" t="s">
        <v>231</v>
      </c>
      <c r="B29" s="1150" t="s">
        <v>344</v>
      </c>
      <c r="C29" s="1534"/>
      <c r="D29" s="1535"/>
      <c r="E29" s="1535"/>
      <c r="F29" s="1226" t="s">
        <v>539</v>
      </c>
      <c r="G29" s="1225" t="s">
        <v>540</v>
      </c>
      <c r="H29" s="1223">
        <v>1</v>
      </c>
      <c r="I29" s="1220" t="s">
        <v>537</v>
      </c>
      <c r="J29" s="1220" t="s">
        <v>62</v>
      </c>
      <c r="K29" s="1220" t="s">
        <v>463</v>
      </c>
      <c r="L29" s="1220" t="s">
        <v>541</v>
      </c>
      <c r="M29" s="1252">
        <v>45979</v>
      </c>
      <c r="N29" s="1252">
        <v>46313</v>
      </c>
      <c r="O29" s="1235">
        <f t="shared" si="0"/>
        <v>47.714285714285715</v>
      </c>
      <c r="P29" s="1234"/>
      <c r="Q29" s="1234"/>
      <c r="R29" s="1236">
        <f>(Q29-M29)/7-O29</f>
        <v>-6616.1428571428569</v>
      </c>
      <c r="S29" s="1237" t="str">
        <f t="shared" ca="1" si="2"/>
        <v>En tiempo</v>
      </c>
      <c r="T29" s="1238"/>
      <c r="U29" s="1239">
        <f t="shared" si="4"/>
        <v>0</v>
      </c>
      <c r="V29" s="1240" t="str">
        <f t="shared" si="3"/>
        <v>100%</v>
      </c>
      <c r="W29" s="1241" t="str">
        <f>IF(Q29&lt;=N29,"Cumple","Incumple")</f>
        <v>Cumple</v>
      </c>
      <c r="X29" s="1242"/>
      <c r="Y29" s="1242"/>
      <c r="Z29" s="116">
        <f t="shared" si="6"/>
        <v>0.5</v>
      </c>
      <c r="AA29" s="1150"/>
      <c r="AB29" s="1150"/>
      <c r="AC29" s="1243"/>
      <c r="AD29" s="1028"/>
      <c r="AE29" s="1271"/>
    </row>
    <row r="30" spans="1:31" ht="115.5" x14ac:dyDescent="0.2">
      <c r="A30" s="1150" t="s">
        <v>231</v>
      </c>
      <c r="B30" s="1150" t="s">
        <v>344</v>
      </c>
      <c r="C30" s="1548" t="s">
        <v>542</v>
      </c>
      <c r="D30" s="1540" t="s">
        <v>543</v>
      </c>
      <c r="E30" s="1541" t="s">
        <v>544</v>
      </c>
      <c r="F30" s="1233" t="s">
        <v>545</v>
      </c>
      <c r="G30" s="1233" t="s">
        <v>546</v>
      </c>
      <c r="H30" s="1253">
        <v>1</v>
      </c>
      <c r="I30" s="1220" t="s">
        <v>547</v>
      </c>
      <c r="J30" s="1220" t="s">
        <v>62</v>
      </c>
      <c r="K30" s="1220" t="s">
        <v>463</v>
      </c>
      <c r="L30" s="1220" t="s">
        <v>548</v>
      </c>
      <c r="M30" s="1252">
        <v>45979</v>
      </c>
      <c r="N30" s="1252">
        <v>46313</v>
      </c>
      <c r="O30" s="1235">
        <f t="shared" ref="O30:O43" si="7">(N30-M30)/7</f>
        <v>47.714285714285715</v>
      </c>
      <c r="P30" s="1234"/>
      <c r="Q30" s="1234"/>
      <c r="R30" s="1236">
        <f t="shared" ref="R30:R43" si="8">(Q30-M30)/7-O30</f>
        <v>-6616.1428571428569</v>
      </c>
      <c r="S30" s="1237" t="str">
        <f t="shared" ref="S30:S43" ca="1" si="9">IF((N30-TODAY())/7&gt;=0,"En tiempo","Alerta")</f>
        <v>En tiempo</v>
      </c>
      <c r="T30" s="1238"/>
      <c r="U30" s="1239">
        <f t="shared" ref="U30:U43" si="10">IF(T30/H30=1,1,+T30/H30)</f>
        <v>0</v>
      </c>
      <c r="V30" s="1240" t="str">
        <f t="shared" ref="V30:V43" si="11">IF(R30&gt;O30,0%,IF(R30&lt;=0,"100%",1-(R30/O30)))</f>
        <v>100%</v>
      </c>
      <c r="W30" s="1241" t="str">
        <f t="shared" ref="W30" si="12">IF(P30&lt;=N30,"Cumple","Incumple")</f>
        <v>Cumple</v>
      </c>
      <c r="X30" s="1150"/>
      <c r="Y30" s="1242"/>
      <c r="Z30" s="116">
        <f t="shared" si="6"/>
        <v>0.5</v>
      </c>
      <c r="AA30" s="1150"/>
      <c r="AB30" s="1150"/>
      <c r="AC30" s="1243"/>
      <c r="AD30" s="1028"/>
    </row>
    <row r="31" spans="1:31" ht="115.5" x14ac:dyDescent="0.2">
      <c r="A31" s="1150" t="s">
        <v>231</v>
      </c>
      <c r="B31" s="1150" t="s">
        <v>344</v>
      </c>
      <c r="C31" s="1534"/>
      <c r="D31" s="1539"/>
      <c r="E31" s="1535"/>
      <c r="F31" s="1228" t="s">
        <v>549</v>
      </c>
      <c r="G31" s="1225" t="s">
        <v>550</v>
      </c>
      <c r="H31" s="1253">
        <v>1</v>
      </c>
      <c r="I31" s="1220" t="s">
        <v>547</v>
      </c>
      <c r="J31" s="1220" t="s">
        <v>62</v>
      </c>
      <c r="K31" s="1220" t="s">
        <v>463</v>
      </c>
      <c r="L31" s="1220" t="s">
        <v>551</v>
      </c>
      <c r="M31" s="1252">
        <v>45979</v>
      </c>
      <c r="N31" s="1252">
        <v>46313</v>
      </c>
      <c r="O31" s="1235">
        <f t="shared" si="7"/>
        <v>47.714285714285715</v>
      </c>
      <c r="P31" s="1234"/>
      <c r="Q31" s="1234"/>
      <c r="R31" s="1236">
        <f t="shared" si="8"/>
        <v>-6616.1428571428569</v>
      </c>
      <c r="S31" s="1237" t="str">
        <f t="shared" ca="1" si="9"/>
        <v>En tiempo</v>
      </c>
      <c r="T31" s="1238"/>
      <c r="U31" s="1239">
        <f t="shared" si="10"/>
        <v>0</v>
      </c>
      <c r="V31" s="1240" t="str">
        <f t="shared" si="11"/>
        <v>100%</v>
      </c>
      <c r="W31" s="1241" t="str">
        <f t="shared" ref="W31:W32" si="13">IF(Q31&lt;=N31,"Cumple","Incumple")</f>
        <v>Cumple</v>
      </c>
      <c r="X31" s="1242"/>
      <c r="Y31" s="1242"/>
      <c r="Z31" s="116">
        <f t="shared" si="6"/>
        <v>0.5</v>
      </c>
      <c r="AA31" s="1150"/>
      <c r="AB31" s="1150"/>
      <c r="AC31" s="1243"/>
      <c r="AD31" s="1028"/>
    </row>
    <row r="32" spans="1:31" ht="57.75" customHeight="1" x14ac:dyDescent="0.2">
      <c r="A32" s="1150" t="s">
        <v>231</v>
      </c>
      <c r="B32" s="1150" t="s">
        <v>344</v>
      </c>
      <c r="C32" s="1542" t="s">
        <v>552</v>
      </c>
      <c r="D32" s="1535" t="s">
        <v>553</v>
      </c>
      <c r="E32" s="1535" t="s">
        <v>554</v>
      </c>
      <c r="F32" s="1225" t="s">
        <v>555</v>
      </c>
      <c r="G32" s="1225" t="s">
        <v>556</v>
      </c>
      <c r="H32" s="1217">
        <v>1</v>
      </c>
      <c r="I32" s="1222" t="s">
        <v>557</v>
      </c>
      <c r="J32" s="1556" t="s">
        <v>62</v>
      </c>
      <c r="K32" s="1218" t="s">
        <v>471</v>
      </c>
      <c r="L32" s="1218" t="s">
        <v>558</v>
      </c>
      <c r="M32" s="1251">
        <v>45979</v>
      </c>
      <c r="N32" s="1251">
        <v>46313</v>
      </c>
      <c r="O32" s="1235">
        <f t="shared" si="7"/>
        <v>47.714285714285715</v>
      </c>
      <c r="P32" s="1234"/>
      <c r="Q32" s="1234"/>
      <c r="R32" s="1236">
        <f t="shared" si="8"/>
        <v>-6616.1428571428569</v>
      </c>
      <c r="S32" s="1237" t="str">
        <f t="shared" ca="1" si="9"/>
        <v>En tiempo</v>
      </c>
      <c r="T32" s="1238"/>
      <c r="U32" s="1239">
        <f t="shared" si="10"/>
        <v>0</v>
      </c>
      <c r="V32" s="1240" t="str">
        <f t="shared" si="11"/>
        <v>100%</v>
      </c>
      <c r="W32" s="1241" t="str">
        <f t="shared" si="13"/>
        <v>Cumple</v>
      </c>
      <c r="X32" s="1242"/>
      <c r="Y32" s="1242"/>
      <c r="Z32" s="116">
        <f t="shared" si="6"/>
        <v>0.5</v>
      </c>
      <c r="AA32" s="1150"/>
      <c r="AB32" s="1150"/>
      <c r="AC32" s="1243"/>
      <c r="AD32" s="1028"/>
    </row>
    <row r="33" spans="1:30" ht="115.5" x14ac:dyDescent="0.2">
      <c r="A33" s="1150" t="s">
        <v>231</v>
      </c>
      <c r="B33" s="1150" t="s">
        <v>344</v>
      </c>
      <c r="C33" s="1542"/>
      <c r="D33" s="1535"/>
      <c r="E33" s="1535"/>
      <c r="F33" s="1225" t="s">
        <v>559</v>
      </c>
      <c r="G33" s="1225" t="s">
        <v>560</v>
      </c>
      <c r="H33" s="1258">
        <v>1</v>
      </c>
      <c r="I33" s="1218" t="s">
        <v>561</v>
      </c>
      <c r="J33" s="1543"/>
      <c r="K33" s="1220" t="s">
        <v>471</v>
      </c>
      <c r="L33" s="1220" t="s">
        <v>562</v>
      </c>
      <c r="M33" s="1252">
        <v>45979</v>
      </c>
      <c r="N33" s="1252">
        <v>46313</v>
      </c>
      <c r="O33" s="1235">
        <f t="shared" si="7"/>
        <v>47.714285714285715</v>
      </c>
      <c r="P33" s="1234"/>
      <c r="Q33" s="1234"/>
      <c r="R33" s="1236">
        <f t="shared" si="8"/>
        <v>-6616.1428571428569</v>
      </c>
      <c r="S33" s="1237" t="str">
        <f t="shared" ca="1" si="9"/>
        <v>En tiempo</v>
      </c>
      <c r="T33" s="1238"/>
      <c r="U33" s="1239">
        <f t="shared" si="10"/>
        <v>0</v>
      </c>
      <c r="V33" s="1240" t="str">
        <f t="shared" si="11"/>
        <v>100%</v>
      </c>
      <c r="W33" s="1241" t="str">
        <f t="shared" ref="W33" si="14">IF(P33&lt;=N33,"Cumple","Incumple")</f>
        <v>Cumple</v>
      </c>
      <c r="X33" s="1150"/>
      <c r="Y33" s="1242"/>
      <c r="Z33" s="116">
        <f t="shared" si="6"/>
        <v>0.5</v>
      </c>
      <c r="AA33" s="1150"/>
      <c r="AB33" s="1150"/>
      <c r="AC33" s="1243"/>
      <c r="AD33" s="1028"/>
    </row>
    <row r="34" spans="1:30" ht="115.5" x14ac:dyDescent="0.2">
      <c r="A34" s="1150" t="s">
        <v>231</v>
      </c>
      <c r="B34" s="1150" t="s">
        <v>344</v>
      </c>
      <c r="C34" s="1542"/>
      <c r="D34" s="1535"/>
      <c r="E34" s="1535"/>
      <c r="F34" s="1225" t="s">
        <v>563</v>
      </c>
      <c r="G34" s="1225" t="s">
        <v>564</v>
      </c>
      <c r="H34" s="1253">
        <v>1</v>
      </c>
      <c r="I34" s="1220" t="s">
        <v>561</v>
      </c>
      <c r="J34" s="1543"/>
      <c r="K34" s="1221" t="s">
        <v>63</v>
      </c>
      <c r="L34" s="1221" t="s">
        <v>565</v>
      </c>
      <c r="M34" s="1252">
        <v>45979</v>
      </c>
      <c r="N34" s="1252">
        <v>46313</v>
      </c>
      <c r="O34" s="1235">
        <f t="shared" si="7"/>
        <v>47.714285714285715</v>
      </c>
      <c r="P34" s="1234"/>
      <c r="Q34" s="1234"/>
      <c r="R34" s="1236">
        <f t="shared" si="8"/>
        <v>-6616.1428571428569</v>
      </c>
      <c r="S34" s="1237" t="str">
        <f t="shared" ca="1" si="9"/>
        <v>En tiempo</v>
      </c>
      <c r="T34" s="1238"/>
      <c r="U34" s="1239">
        <f t="shared" si="10"/>
        <v>0</v>
      </c>
      <c r="V34" s="1240" t="str">
        <f t="shared" si="11"/>
        <v>100%</v>
      </c>
      <c r="W34" s="1241" t="str">
        <f t="shared" ref="W34:W35" si="15">IF(Q34&lt;=N34,"Cumple","Incumple")</f>
        <v>Cumple</v>
      </c>
      <c r="X34" s="1242"/>
      <c r="Y34" s="1242"/>
      <c r="Z34" s="116">
        <f t="shared" si="6"/>
        <v>0.5</v>
      </c>
      <c r="AA34" s="1150"/>
      <c r="AB34" s="1150"/>
      <c r="AC34" s="1243"/>
      <c r="AD34" s="1028"/>
    </row>
    <row r="35" spans="1:30" ht="99" x14ac:dyDescent="0.2">
      <c r="A35" s="1150" t="s">
        <v>231</v>
      </c>
      <c r="B35" s="1150" t="s">
        <v>344</v>
      </c>
      <c r="C35" s="1542" t="s">
        <v>566</v>
      </c>
      <c r="D35" s="1535" t="s">
        <v>567</v>
      </c>
      <c r="E35" s="1535" t="s">
        <v>568</v>
      </c>
      <c r="F35" s="1228" t="s">
        <v>569</v>
      </c>
      <c r="G35" s="1225" t="s">
        <v>570</v>
      </c>
      <c r="H35" s="1254">
        <v>1</v>
      </c>
      <c r="I35" s="1221" t="s">
        <v>571</v>
      </c>
      <c r="J35" s="1556" t="s">
        <v>62</v>
      </c>
      <c r="K35" s="1218" t="s">
        <v>471</v>
      </c>
      <c r="L35" s="1218" t="s">
        <v>572</v>
      </c>
      <c r="M35" s="1252">
        <v>45979</v>
      </c>
      <c r="N35" s="1252">
        <v>46313</v>
      </c>
      <c r="O35" s="1235">
        <f t="shared" si="7"/>
        <v>47.714285714285715</v>
      </c>
      <c r="P35" s="1234"/>
      <c r="Q35" s="1234"/>
      <c r="R35" s="1236">
        <f t="shared" si="8"/>
        <v>-6616.1428571428569</v>
      </c>
      <c r="S35" s="1237" t="str">
        <f t="shared" ca="1" si="9"/>
        <v>En tiempo</v>
      </c>
      <c r="T35" s="1238"/>
      <c r="U35" s="1239">
        <f t="shared" si="10"/>
        <v>0</v>
      </c>
      <c r="V35" s="1240" t="str">
        <f t="shared" si="11"/>
        <v>100%</v>
      </c>
      <c r="W35" s="1241" t="str">
        <f t="shared" si="15"/>
        <v>Cumple</v>
      </c>
      <c r="X35" s="1242"/>
      <c r="Y35" s="1242"/>
      <c r="Z35" s="116">
        <f t="shared" si="6"/>
        <v>0.5</v>
      </c>
      <c r="AA35" s="1150"/>
      <c r="AB35" s="1150"/>
      <c r="AC35" s="1243"/>
      <c r="AD35" s="1028"/>
    </row>
    <row r="36" spans="1:30" ht="82.5" x14ac:dyDescent="0.2">
      <c r="A36" s="1150" t="s">
        <v>231</v>
      </c>
      <c r="B36" s="1150" t="s">
        <v>344</v>
      </c>
      <c r="C36" s="1542"/>
      <c r="D36" s="1535"/>
      <c r="E36" s="1535"/>
      <c r="F36" s="1225" t="s">
        <v>573</v>
      </c>
      <c r="G36" s="1225" t="s">
        <v>574</v>
      </c>
      <c r="H36" s="1259">
        <v>1</v>
      </c>
      <c r="I36" s="1218" t="s">
        <v>575</v>
      </c>
      <c r="J36" s="1543"/>
      <c r="K36" s="1220" t="s">
        <v>471</v>
      </c>
      <c r="L36" s="1220" t="s">
        <v>576</v>
      </c>
      <c r="M36" s="1252">
        <v>45979</v>
      </c>
      <c r="N36" s="1252">
        <v>46313</v>
      </c>
      <c r="O36" s="1235">
        <f t="shared" si="7"/>
        <v>47.714285714285715</v>
      </c>
      <c r="P36" s="1234"/>
      <c r="Q36" s="1234"/>
      <c r="R36" s="1236">
        <f t="shared" si="8"/>
        <v>-6616.1428571428569</v>
      </c>
      <c r="S36" s="1237" t="str">
        <f t="shared" ca="1" si="9"/>
        <v>En tiempo</v>
      </c>
      <c r="T36" s="1238"/>
      <c r="U36" s="1239">
        <f t="shared" si="10"/>
        <v>0</v>
      </c>
      <c r="V36" s="1240" t="str">
        <f t="shared" si="11"/>
        <v>100%</v>
      </c>
      <c r="W36" s="1241" t="str">
        <f t="shared" ref="W36" si="16">IF(P36&lt;=N36,"Cumple","Incumple")</f>
        <v>Cumple</v>
      </c>
      <c r="X36" s="1150"/>
      <c r="Y36" s="1242"/>
      <c r="Z36" s="116">
        <f t="shared" si="6"/>
        <v>0.5</v>
      </c>
      <c r="AA36" s="1150"/>
      <c r="AB36" s="1150"/>
      <c r="AC36" s="1243"/>
      <c r="AD36" s="1028"/>
    </row>
    <row r="37" spans="1:30" ht="66" x14ac:dyDescent="0.2">
      <c r="A37" s="1150" t="s">
        <v>231</v>
      </c>
      <c r="B37" s="1150" t="s">
        <v>344</v>
      </c>
      <c r="C37" s="1542"/>
      <c r="D37" s="1535"/>
      <c r="E37" s="1535"/>
      <c r="F37" s="1225" t="s">
        <v>577</v>
      </c>
      <c r="G37" s="1225" t="s">
        <v>578</v>
      </c>
      <c r="H37" s="1250">
        <v>3</v>
      </c>
      <c r="I37" s="1220" t="s">
        <v>575</v>
      </c>
      <c r="J37" s="1543"/>
      <c r="K37" s="1220" t="s">
        <v>63</v>
      </c>
      <c r="L37" s="1220" t="s">
        <v>579</v>
      </c>
      <c r="M37" s="1252">
        <v>45979</v>
      </c>
      <c r="N37" s="1252">
        <v>46313</v>
      </c>
      <c r="O37" s="1235">
        <f t="shared" si="7"/>
        <v>47.714285714285715</v>
      </c>
      <c r="P37" s="1234"/>
      <c r="Q37" s="1234"/>
      <c r="R37" s="1236">
        <f t="shared" si="8"/>
        <v>-6616.1428571428569</v>
      </c>
      <c r="S37" s="1237" t="str">
        <f t="shared" ca="1" si="9"/>
        <v>En tiempo</v>
      </c>
      <c r="T37" s="1238"/>
      <c r="U37" s="1239">
        <f t="shared" si="10"/>
        <v>0</v>
      </c>
      <c r="V37" s="1240" t="str">
        <f t="shared" si="11"/>
        <v>100%</v>
      </c>
      <c r="W37" s="1241" t="str">
        <f t="shared" ref="W37:W38" si="17">IF(Q37&lt;=N37,"Cumple","Incumple")</f>
        <v>Cumple</v>
      </c>
      <c r="X37" s="1242"/>
      <c r="Y37" s="1242"/>
      <c r="Z37" s="116">
        <f t="shared" si="6"/>
        <v>0.5</v>
      </c>
      <c r="AA37" s="1150"/>
      <c r="AB37" s="1150"/>
      <c r="AC37" s="1243"/>
      <c r="AD37" s="1028"/>
    </row>
    <row r="38" spans="1:30" ht="66" x14ac:dyDescent="0.2">
      <c r="A38" s="1150" t="s">
        <v>231</v>
      </c>
      <c r="B38" s="1150" t="s">
        <v>344</v>
      </c>
      <c r="C38" s="1542"/>
      <c r="D38" s="1535"/>
      <c r="E38" s="1535"/>
      <c r="F38" s="1225" t="s">
        <v>580</v>
      </c>
      <c r="G38" s="1225" t="s">
        <v>581</v>
      </c>
      <c r="H38" s="1254">
        <v>1</v>
      </c>
      <c r="I38" s="1220" t="s">
        <v>575</v>
      </c>
      <c r="J38" s="1544"/>
      <c r="K38" s="1220" t="s">
        <v>63</v>
      </c>
      <c r="L38" s="1220" t="s">
        <v>582</v>
      </c>
      <c r="M38" s="1252">
        <v>45979</v>
      </c>
      <c r="N38" s="1252">
        <v>46313</v>
      </c>
      <c r="O38" s="1235">
        <f t="shared" si="7"/>
        <v>47.714285714285715</v>
      </c>
      <c r="P38" s="1234"/>
      <c r="Q38" s="1234"/>
      <c r="R38" s="1236">
        <f t="shared" si="8"/>
        <v>-6616.1428571428569</v>
      </c>
      <c r="S38" s="1237" t="str">
        <f t="shared" ca="1" si="9"/>
        <v>En tiempo</v>
      </c>
      <c r="T38" s="1238"/>
      <c r="U38" s="1239">
        <f t="shared" si="10"/>
        <v>0</v>
      </c>
      <c r="V38" s="1240" t="str">
        <f t="shared" si="11"/>
        <v>100%</v>
      </c>
      <c r="W38" s="1241" t="str">
        <f t="shared" si="17"/>
        <v>Cumple</v>
      </c>
      <c r="X38" s="1242"/>
      <c r="Y38" s="1242"/>
      <c r="Z38" s="116">
        <f t="shared" si="6"/>
        <v>0.5</v>
      </c>
      <c r="AA38" s="1150"/>
      <c r="AB38" s="1150"/>
      <c r="AC38" s="1243"/>
      <c r="AD38" s="1028"/>
    </row>
    <row r="39" spans="1:30" ht="115.5" x14ac:dyDescent="0.2">
      <c r="A39" s="1150" t="s">
        <v>231</v>
      </c>
      <c r="B39" s="1150" t="s">
        <v>344</v>
      </c>
      <c r="C39" s="1542" t="s">
        <v>583</v>
      </c>
      <c r="D39" s="1535" t="s">
        <v>584</v>
      </c>
      <c r="E39" s="1535" t="s">
        <v>585</v>
      </c>
      <c r="F39" s="1225" t="s">
        <v>586</v>
      </c>
      <c r="G39" s="1232" t="s">
        <v>587</v>
      </c>
      <c r="H39" s="1260">
        <v>1</v>
      </c>
      <c r="I39" s="1224" t="s">
        <v>588</v>
      </c>
      <c r="J39" s="1220" t="s">
        <v>62</v>
      </c>
      <c r="K39" s="1220" t="s">
        <v>471</v>
      </c>
      <c r="L39" s="1220" t="s">
        <v>589</v>
      </c>
      <c r="M39" s="1252">
        <v>45979</v>
      </c>
      <c r="N39" s="1252">
        <v>46313</v>
      </c>
      <c r="O39" s="1235">
        <f t="shared" si="7"/>
        <v>47.714285714285715</v>
      </c>
      <c r="P39" s="1234"/>
      <c r="Q39" s="1234"/>
      <c r="R39" s="1236">
        <f t="shared" si="8"/>
        <v>-6616.1428571428569</v>
      </c>
      <c r="S39" s="1237" t="str">
        <f t="shared" ca="1" si="9"/>
        <v>En tiempo</v>
      </c>
      <c r="T39" s="1238"/>
      <c r="U39" s="1239">
        <f t="shared" si="10"/>
        <v>0</v>
      </c>
      <c r="V39" s="1240" t="str">
        <f t="shared" si="11"/>
        <v>100%</v>
      </c>
      <c r="W39" s="1241" t="str">
        <f t="shared" ref="W39" si="18">IF(P39&lt;=N39,"Cumple","Incumple")</f>
        <v>Cumple</v>
      </c>
      <c r="X39" s="1150"/>
      <c r="Y39" s="1242"/>
      <c r="Z39" s="116">
        <f t="shared" si="6"/>
        <v>0.5</v>
      </c>
      <c r="AA39" s="1150"/>
      <c r="AB39" s="1150"/>
      <c r="AC39" s="1243"/>
      <c r="AD39" s="1028"/>
    </row>
    <row r="40" spans="1:30" ht="82.5" x14ac:dyDescent="0.2">
      <c r="A40" s="1150" t="s">
        <v>231</v>
      </c>
      <c r="B40" s="1150" t="s">
        <v>344</v>
      </c>
      <c r="C40" s="1542"/>
      <c r="D40" s="1535"/>
      <c r="E40" s="1535"/>
      <c r="F40" s="1231" t="s">
        <v>590</v>
      </c>
      <c r="G40" s="1229" t="s">
        <v>508</v>
      </c>
      <c r="H40" s="1261">
        <v>1</v>
      </c>
      <c r="I40" s="1224" t="s">
        <v>588</v>
      </c>
      <c r="J40" s="1220" t="s">
        <v>62</v>
      </c>
      <c r="K40" s="1220" t="s">
        <v>471</v>
      </c>
      <c r="L40" s="1220" t="s">
        <v>591</v>
      </c>
      <c r="M40" s="1252">
        <v>45979</v>
      </c>
      <c r="N40" s="1252">
        <v>46313</v>
      </c>
      <c r="O40" s="1235">
        <f t="shared" si="7"/>
        <v>47.714285714285715</v>
      </c>
      <c r="P40" s="1234"/>
      <c r="Q40" s="1234"/>
      <c r="R40" s="1236">
        <f t="shared" si="8"/>
        <v>-6616.1428571428569</v>
      </c>
      <c r="S40" s="1237" t="str">
        <f t="shared" ca="1" si="9"/>
        <v>En tiempo</v>
      </c>
      <c r="T40" s="1238"/>
      <c r="U40" s="1239">
        <f t="shared" si="10"/>
        <v>0</v>
      </c>
      <c r="V40" s="1240" t="str">
        <f t="shared" si="11"/>
        <v>100%</v>
      </c>
      <c r="W40" s="1241" t="str">
        <f t="shared" ref="W40:W41" si="19">IF(Q40&lt;=N40,"Cumple","Incumple")</f>
        <v>Cumple</v>
      </c>
      <c r="X40" s="1242"/>
      <c r="Y40" s="1242"/>
      <c r="Z40" s="116">
        <f t="shared" si="6"/>
        <v>0.5</v>
      </c>
      <c r="AA40" s="1150"/>
      <c r="AB40" s="1150"/>
      <c r="AC40" s="1243"/>
      <c r="AD40" s="1028"/>
    </row>
    <row r="41" spans="1:30" ht="99" x14ac:dyDescent="0.2">
      <c r="A41" s="1150" t="s">
        <v>231</v>
      </c>
      <c r="B41" s="1150" t="s">
        <v>344</v>
      </c>
      <c r="C41" s="1542"/>
      <c r="D41" s="1535"/>
      <c r="E41" s="1535"/>
      <c r="F41" s="1231" t="s">
        <v>592</v>
      </c>
      <c r="G41" s="1229" t="s">
        <v>593</v>
      </c>
      <c r="H41" s="1261">
        <v>1</v>
      </c>
      <c r="I41" s="1224" t="s">
        <v>588</v>
      </c>
      <c r="J41" s="1220" t="s">
        <v>62</v>
      </c>
      <c r="K41" s="1220" t="s">
        <v>471</v>
      </c>
      <c r="L41" s="1220" t="s">
        <v>594</v>
      </c>
      <c r="M41" s="1252">
        <v>45979</v>
      </c>
      <c r="N41" s="1252">
        <v>46313</v>
      </c>
      <c r="O41" s="1235">
        <f t="shared" si="7"/>
        <v>47.714285714285715</v>
      </c>
      <c r="P41" s="1234"/>
      <c r="Q41" s="1234"/>
      <c r="R41" s="1236">
        <f t="shared" si="8"/>
        <v>-6616.1428571428569</v>
      </c>
      <c r="S41" s="1237" t="str">
        <f t="shared" ca="1" si="9"/>
        <v>En tiempo</v>
      </c>
      <c r="T41" s="1238"/>
      <c r="U41" s="1239">
        <f t="shared" si="10"/>
        <v>0</v>
      </c>
      <c r="V41" s="1240" t="str">
        <f t="shared" si="11"/>
        <v>100%</v>
      </c>
      <c r="W41" s="1241" t="str">
        <f t="shared" si="19"/>
        <v>Cumple</v>
      </c>
      <c r="X41" s="1242"/>
      <c r="Y41" s="1242"/>
      <c r="Z41" s="116">
        <f t="shared" si="6"/>
        <v>0.5</v>
      </c>
      <c r="AA41" s="1150"/>
      <c r="AB41" s="1150"/>
      <c r="AC41" s="1243"/>
      <c r="AD41" s="1028"/>
    </row>
    <row r="42" spans="1:30" ht="99" x14ac:dyDescent="0.2">
      <c r="A42" s="1150" t="s">
        <v>231</v>
      </c>
      <c r="B42" s="1150" t="s">
        <v>344</v>
      </c>
      <c r="C42" s="1542"/>
      <c r="D42" s="1535"/>
      <c r="E42" s="1535"/>
      <c r="F42" s="1225" t="s">
        <v>595</v>
      </c>
      <c r="G42" s="1233" t="s">
        <v>596</v>
      </c>
      <c r="H42" s="1261">
        <v>1</v>
      </c>
      <c r="I42" s="1220" t="s">
        <v>597</v>
      </c>
      <c r="J42" s="1220" t="s">
        <v>62</v>
      </c>
      <c r="K42" s="1220" t="s">
        <v>471</v>
      </c>
      <c r="L42" s="1220" t="s">
        <v>598</v>
      </c>
      <c r="M42" s="1252">
        <v>45979</v>
      </c>
      <c r="N42" s="1252">
        <v>46313</v>
      </c>
      <c r="O42" s="1235">
        <f t="shared" si="7"/>
        <v>47.714285714285715</v>
      </c>
      <c r="P42" s="1234"/>
      <c r="Q42" s="1234"/>
      <c r="R42" s="1236">
        <f t="shared" si="8"/>
        <v>-6616.1428571428569</v>
      </c>
      <c r="S42" s="1237" t="str">
        <f t="shared" ca="1" si="9"/>
        <v>En tiempo</v>
      </c>
      <c r="T42" s="1238"/>
      <c r="U42" s="1239">
        <f t="shared" si="10"/>
        <v>0</v>
      </c>
      <c r="V42" s="1240" t="str">
        <f t="shared" si="11"/>
        <v>100%</v>
      </c>
      <c r="W42" s="1241" t="str">
        <f t="shared" ref="W42" si="20">IF(P42&lt;=N42,"Cumple","Incumple")</f>
        <v>Cumple</v>
      </c>
      <c r="X42" s="1150"/>
      <c r="Y42" s="1242"/>
      <c r="Z42" s="116">
        <f t="shared" si="6"/>
        <v>0.5</v>
      </c>
      <c r="AA42" s="1150"/>
      <c r="AB42" s="1150"/>
      <c r="AC42" s="1243"/>
      <c r="AD42" s="1028"/>
    </row>
    <row r="43" spans="1:30" ht="66" x14ac:dyDescent="0.2">
      <c r="A43" s="1150" t="s">
        <v>231</v>
      </c>
      <c r="B43" s="1150" t="s">
        <v>344</v>
      </c>
      <c r="C43" s="1542"/>
      <c r="D43" s="1535"/>
      <c r="E43" s="1535"/>
      <c r="F43" s="1225" t="s">
        <v>599</v>
      </c>
      <c r="G43" s="1225" t="s">
        <v>600</v>
      </c>
      <c r="H43" s="1261">
        <v>1</v>
      </c>
      <c r="I43" s="1224" t="s">
        <v>588</v>
      </c>
      <c r="J43" s="1220" t="s">
        <v>62</v>
      </c>
      <c r="K43" s="1220" t="s">
        <v>471</v>
      </c>
      <c r="L43" s="1220" t="s">
        <v>601</v>
      </c>
      <c r="M43" s="1252">
        <v>45979</v>
      </c>
      <c r="N43" s="1252">
        <v>46313</v>
      </c>
      <c r="O43" s="1235">
        <f t="shared" si="7"/>
        <v>47.714285714285715</v>
      </c>
      <c r="P43" s="1234"/>
      <c r="Q43" s="1234"/>
      <c r="R43" s="1236">
        <f t="shared" si="8"/>
        <v>-6616.1428571428569</v>
      </c>
      <c r="S43" s="1237" t="str">
        <f t="shared" ca="1" si="9"/>
        <v>En tiempo</v>
      </c>
      <c r="T43" s="1238"/>
      <c r="U43" s="1239">
        <f t="shared" si="10"/>
        <v>0</v>
      </c>
      <c r="V43" s="1240" t="str">
        <f t="shared" si="11"/>
        <v>100%</v>
      </c>
      <c r="W43" s="1241" t="str">
        <f t="shared" ref="W43" si="21">IF(Q43&lt;=N43,"Cumple","Incumple")</f>
        <v>Cumple</v>
      </c>
      <c r="X43" s="1242"/>
      <c r="Y43" s="1242"/>
      <c r="Z43" s="116">
        <f t="shared" si="6"/>
        <v>0.5</v>
      </c>
      <c r="AA43" s="1150"/>
      <c r="AB43" s="1150"/>
      <c r="AC43" s="1243"/>
      <c r="AD43" s="1028"/>
    </row>
    <row r="44" spans="1:30" ht="15" x14ac:dyDescent="0.2">
      <c r="R44" s="1246" t="s">
        <v>81</v>
      </c>
      <c r="S44" s="1246"/>
      <c r="T44" s="1247">
        <f>SUM(T7:T29)</f>
        <v>0</v>
      </c>
      <c r="U44" s="176">
        <f>AVERAGE(U7:U29)</f>
        <v>0</v>
      </c>
      <c r="V44" s="1246" t="s">
        <v>46</v>
      </c>
      <c r="W44" s="1248">
        <f>(COUNTIF(W7:W29,"Cumple"))/COUNTA(W7:W29)</f>
        <v>1</v>
      </c>
      <c r="Z44" s="1533" t="s">
        <v>81</v>
      </c>
      <c r="AA44" s="1533"/>
      <c r="AB44" s="1533"/>
      <c r="AC44" s="1248"/>
    </row>
  </sheetData>
  <autoFilter ref="A6:AD6" xr:uid="{DFFF1EF4-F903-4DEF-9ED0-DBFDEAA65F50}"/>
  <mergeCells count="186">
    <mergeCell ref="AB25:AB27"/>
    <mergeCell ref="AC25:AC27"/>
    <mergeCell ref="AD25:AD27"/>
    <mergeCell ref="AB22:AB23"/>
    <mergeCell ref="AC22:AC23"/>
    <mergeCell ref="AD22:AD23"/>
    <mergeCell ref="O25:O27"/>
    <mergeCell ref="P25:P27"/>
    <mergeCell ref="Q25:Q27"/>
    <mergeCell ref="R25:R27"/>
    <mergeCell ref="S25:S27"/>
    <mergeCell ref="T25:T27"/>
    <mergeCell ref="U25:U27"/>
    <mergeCell ref="V25:V27"/>
    <mergeCell ref="W25:W27"/>
    <mergeCell ref="X25:X27"/>
    <mergeCell ref="Y25:Y27"/>
    <mergeCell ref="Z25:Z27"/>
    <mergeCell ref="AA25:AA27"/>
    <mergeCell ref="W22:W23"/>
    <mergeCell ref="X22:X23"/>
    <mergeCell ref="Y22:Y23"/>
    <mergeCell ref="Z22:Z23"/>
    <mergeCell ref="AA22:AA23"/>
    <mergeCell ref="R22:R23"/>
    <mergeCell ref="S22:S23"/>
    <mergeCell ref="T22:T23"/>
    <mergeCell ref="U22:U23"/>
    <mergeCell ref="V22:V23"/>
    <mergeCell ref="T16:T17"/>
    <mergeCell ref="S16:S17"/>
    <mergeCell ref="R16:R17"/>
    <mergeCell ref="Q16:Q17"/>
    <mergeCell ref="P16:P17"/>
    <mergeCell ref="Y16:Y17"/>
    <mergeCell ref="X16:X17"/>
    <mergeCell ref="W16:W17"/>
    <mergeCell ref="V16:V17"/>
    <mergeCell ref="U16:U17"/>
    <mergeCell ref="AB14:AB15"/>
    <mergeCell ref="AC14:AC15"/>
    <mergeCell ref="AD14:AD15"/>
    <mergeCell ref="Z16:Z17"/>
    <mergeCell ref="AA16:AA17"/>
    <mergeCell ref="AB16:AB17"/>
    <mergeCell ref="AC16:AC17"/>
    <mergeCell ref="AD16:AD17"/>
    <mergeCell ref="AB12:AB13"/>
    <mergeCell ref="AC12:AC13"/>
    <mergeCell ref="AD12:AD13"/>
    <mergeCell ref="O14:O15"/>
    <mergeCell ref="P14:P15"/>
    <mergeCell ref="Q14:Q15"/>
    <mergeCell ref="R14:R15"/>
    <mergeCell ref="S14:S15"/>
    <mergeCell ref="T14:T15"/>
    <mergeCell ref="U14:U15"/>
    <mergeCell ref="V14:V15"/>
    <mergeCell ref="W14:W15"/>
    <mergeCell ref="X14:X15"/>
    <mergeCell ref="Y14:Y15"/>
    <mergeCell ref="Z14:Z15"/>
    <mergeCell ref="AA14:AA15"/>
    <mergeCell ref="W12:W13"/>
    <mergeCell ref="X12:X13"/>
    <mergeCell ref="Y12:Y13"/>
    <mergeCell ref="Z12:Z13"/>
    <mergeCell ref="AA12:AA13"/>
    <mergeCell ref="R12:R13"/>
    <mergeCell ref="S12:S13"/>
    <mergeCell ref="T12:T13"/>
    <mergeCell ref="U12:U13"/>
    <mergeCell ref="V12:V13"/>
    <mergeCell ref="J32:J34"/>
    <mergeCell ref="J35:J38"/>
    <mergeCell ref="O12:O13"/>
    <mergeCell ref="P12:P13"/>
    <mergeCell ref="Q12:Q13"/>
    <mergeCell ref="O16:O17"/>
    <mergeCell ref="O22:O23"/>
    <mergeCell ref="P22:P23"/>
    <mergeCell ref="Q22:Q23"/>
    <mergeCell ref="J25:J27"/>
    <mergeCell ref="K25:K27"/>
    <mergeCell ref="L25:L27"/>
    <mergeCell ref="M25:M27"/>
    <mergeCell ref="N25:N27"/>
    <mergeCell ref="J22:J24"/>
    <mergeCell ref="K22:K23"/>
    <mergeCell ref="L22:L23"/>
    <mergeCell ref="M22:M23"/>
    <mergeCell ref="N22:N23"/>
    <mergeCell ref="J16:J17"/>
    <mergeCell ref="K16:K17"/>
    <mergeCell ref="L16:L17"/>
    <mergeCell ref="M16:M17"/>
    <mergeCell ref="N16:N17"/>
    <mergeCell ref="J14:J15"/>
    <mergeCell ref="K14:K15"/>
    <mergeCell ref="L14:L15"/>
    <mergeCell ref="M14:M15"/>
    <mergeCell ref="N14:N15"/>
    <mergeCell ref="J12:J13"/>
    <mergeCell ref="K12:K13"/>
    <mergeCell ref="L12:L13"/>
    <mergeCell ref="M12:M13"/>
    <mergeCell ref="N12:N13"/>
    <mergeCell ref="H25:H27"/>
    <mergeCell ref="I25:I27"/>
    <mergeCell ref="C32:C34"/>
    <mergeCell ref="D32:D34"/>
    <mergeCell ref="E32:E34"/>
    <mergeCell ref="C35:C38"/>
    <mergeCell ref="D35:D38"/>
    <mergeCell ref="E35:E38"/>
    <mergeCell ref="C28:C29"/>
    <mergeCell ref="D28:D29"/>
    <mergeCell ref="E28:E29"/>
    <mergeCell ref="C30:C31"/>
    <mergeCell ref="H12:H13"/>
    <mergeCell ref="I12:I13"/>
    <mergeCell ref="H14:H15"/>
    <mergeCell ref="I14:I15"/>
    <mergeCell ref="H16:H17"/>
    <mergeCell ref="I16:I17"/>
    <mergeCell ref="I18:I19"/>
    <mergeCell ref="H22:H23"/>
    <mergeCell ref="I22:I23"/>
    <mergeCell ref="G22:G23"/>
    <mergeCell ref="C25:C27"/>
    <mergeCell ref="D25:D27"/>
    <mergeCell ref="E25:E27"/>
    <mergeCell ref="F25:F27"/>
    <mergeCell ref="G25:G27"/>
    <mergeCell ref="C39:C43"/>
    <mergeCell ref="D39:D43"/>
    <mergeCell ref="E39:E43"/>
    <mergeCell ref="E18:E21"/>
    <mergeCell ref="C22:C24"/>
    <mergeCell ref="D22:D24"/>
    <mergeCell ref="E22:E24"/>
    <mergeCell ref="D11:D17"/>
    <mergeCell ref="E11:E17"/>
    <mergeCell ref="F12:F13"/>
    <mergeCell ref="D30:D31"/>
    <mergeCell ref="E30:E31"/>
    <mergeCell ref="F22:F23"/>
    <mergeCell ref="A2:B2"/>
    <mergeCell ref="C2:F2"/>
    <mergeCell ref="G2:H2"/>
    <mergeCell ref="I2:N2"/>
    <mergeCell ref="Q3:V3"/>
    <mergeCell ref="A1:B1"/>
    <mergeCell ref="C1:N1"/>
    <mergeCell ref="A3:B3"/>
    <mergeCell ref="C3:F3"/>
    <mergeCell ref="G3:H3"/>
    <mergeCell ref="I3:N3"/>
    <mergeCell ref="O3:P3"/>
    <mergeCell ref="O1:P2"/>
    <mergeCell ref="Q1:Y2"/>
    <mergeCell ref="W3:X3"/>
    <mergeCell ref="Z44:AB44"/>
    <mergeCell ref="A5:N5"/>
    <mergeCell ref="O5:Y5"/>
    <mergeCell ref="Z5:AD5"/>
    <mergeCell ref="T4:U4"/>
    <mergeCell ref="V4:Y4"/>
    <mergeCell ref="A4:B4"/>
    <mergeCell ref="C4:F4"/>
    <mergeCell ref="G4:H4"/>
    <mergeCell ref="I4:N4"/>
    <mergeCell ref="O4:P4"/>
    <mergeCell ref="Q4:S4"/>
    <mergeCell ref="C7:C10"/>
    <mergeCell ref="D7:D10"/>
    <mergeCell ref="E7:E10"/>
    <mergeCell ref="C11:C12"/>
    <mergeCell ref="G12:G13"/>
    <mergeCell ref="F14:F15"/>
    <mergeCell ref="G14:G15"/>
    <mergeCell ref="F16:F17"/>
    <mergeCell ref="G16:G17"/>
    <mergeCell ref="Z1:AD4"/>
    <mergeCell ref="C18:C19"/>
    <mergeCell ref="D18:D21"/>
  </mergeCells>
  <conditionalFormatting sqref="R7:R12 R14 R16 R18:R22 R24:R25 R28:R43">
    <cfRule type="cellIs" dxfId="345" priority="28" operator="greaterThan">
      <formula>0</formula>
    </cfRule>
    <cfRule type="cellIs" dxfId="344" priority="29" operator="lessThan">
      <formula>0</formula>
    </cfRule>
  </conditionalFormatting>
  <conditionalFormatting sqref="S7:S12 S14 S16 S18:S22 S24:S25 S28:S43">
    <cfRule type="containsText" dxfId="343" priority="26" operator="containsText" text="Alerta">
      <formula>NOT(ISERROR(SEARCH("Alerta",S7)))</formula>
    </cfRule>
    <cfRule type="containsText" dxfId="342" priority="27" operator="containsText" text="En tiempo">
      <formula>NOT(ISERROR(SEARCH("En tiempo",S7)))</formula>
    </cfRule>
  </conditionalFormatting>
  <conditionalFormatting sqref="U7:U12 U14 U16 U18:U22 U24:U25 U28:U44">
    <cfRule type="cellIs" dxfId="341" priority="5" stopIfTrue="1" operator="between">
      <formula>0.8</formula>
      <formula>1</formula>
    </cfRule>
    <cfRule type="cellIs" dxfId="340" priority="6" stopIfTrue="1" operator="between">
      <formula>0.5</formula>
      <formula>0.79</formula>
    </cfRule>
    <cfRule type="cellIs" dxfId="339" priority="7" stopIfTrue="1" operator="between">
      <formula>0.3</formula>
      <formula>0.49</formula>
    </cfRule>
    <cfRule type="cellIs" dxfId="338" priority="8" stopIfTrue="1" operator="between">
      <formula>0</formula>
      <formula>0.29</formula>
    </cfRule>
  </conditionalFormatting>
  <conditionalFormatting sqref="V7:V12 V14 V16 V18:V22 V24:V25 V28:V43">
    <cfRule type="cellIs" dxfId="337" priority="20" operator="between">
      <formula>0.19</formula>
      <formula>0</formula>
    </cfRule>
    <cfRule type="cellIs" dxfId="336" priority="21" operator="between">
      <formula>0.49</formula>
      <formula>0.2</formula>
    </cfRule>
    <cfRule type="cellIs" dxfId="335" priority="22" operator="between">
      <formula>0.89</formula>
      <formula>0.5</formula>
    </cfRule>
    <cfRule type="cellIs" dxfId="334" priority="23" operator="between">
      <formula>1</formula>
      <formula>0.9</formula>
    </cfRule>
  </conditionalFormatting>
  <conditionalFormatting sqref="W7:W12 W14 W16 W18:W22 W24:W25 W28:W43">
    <cfRule type="containsText" dxfId="333" priority="24" operator="containsText" text="Incumple">
      <formula>NOT(ISERROR(SEARCH("Incumple",W7)))</formula>
    </cfRule>
    <cfRule type="containsText" dxfId="332" priority="25" operator="containsText" text="Cumple">
      <formula>NOT(ISERROR(SEARCH("Cumple",W7)))</formula>
    </cfRule>
  </conditionalFormatting>
  <conditionalFormatting sqref="W44">
    <cfRule type="cellIs" dxfId="331" priority="12" operator="between">
      <formula>0.19</formula>
      <formula>0</formula>
    </cfRule>
    <cfRule type="cellIs" dxfId="330" priority="13" operator="between">
      <formula>0.49</formula>
      <formula>0.2</formula>
    </cfRule>
    <cfRule type="cellIs" dxfId="329" priority="14" operator="between">
      <formula>0.89</formula>
      <formula>0.5</formula>
    </cfRule>
    <cfRule type="cellIs" dxfId="328" priority="15" operator="between">
      <formula>1</formula>
      <formula>0.9</formula>
    </cfRule>
  </conditionalFormatting>
  <conditionalFormatting sqref="Z7:Z12 Z14 Z16 Z18:Z22 Z24:Z25 Z28:Z43">
    <cfRule type="cellIs" dxfId="327" priority="1" operator="between">
      <formula>0.29</formula>
      <formula>0</formula>
    </cfRule>
    <cfRule type="cellIs" dxfId="326" priority="2" operator="between">
      <formula>0.49</formula>
      <formula>0.3</formula>
    </cfRule>
    <cfRule type="cellIs" dxfId="325" priority="3" operator="between">
      <formula>0.79</formula>
      <formula>0.5</formula>
    </cfRule>
    <cfRule type="cellIs" dxfId="324" priority="4" operator="between">
      <formula>1</formula>
      <formula>0.8</formula>
    </cfRule>
  </conditionalFormatting>
  <conditionalFormatting sqref="AC44">
    <cfRule type="cellIs" dxfId="323" priority="9" operator="between">
      <formula>0.3</formula>
      <formula>0</formula>
    </cfRule>
    <cfRule type="cellIs" dxfId="322" priority="10" operator="between">
      <formula>0.6999</formula>
      <formula>0.3111</formula>
    </cfRule>
    <cfRule type="cellIs" dxfId="321" priority="11" operator="between">
      <formula>1</formula>
      <formula>0.7</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0F7AD-5EA4-4CC1-A127-8512A1FA8B7F}">
  <sheetPr>
    <tabColor rgb="FF92D050"/>
  </sheetPr>
  <dimension ref="A1:AW32"/>
  <sheetViews>
    <sheetView topLeftCell="I1" zoomScale="90" zoomScaleNormal="90" workbookViewId="0">
      <selection activeCell="Q4" sqref="Q4:S4"/>
    </sheetView>
  </sheetViews>
  <sheetFormatPr baseColWidth="10" defaultColWidth="17.5703125" defaultRowHeight="12.75" x14ac:dyDescent="0.2"/>
  <cols>
    <col min="1" max="1" width="15.28515625" hidden="1" customWidth="1"/>
    <col min="2" max="2" width="15.5703125" hidden="1" customWidth="1"/>
    <col min="3" max="3" width="38.140625" customWidth="1"/>
    <col min="4" max="4" width="33.28515625" customWidth="1"/>
    <col min="5" max="5" width="36.7109375" customWidth="1"/>
    <col min="6" max="6" width="32.140625" customWidth="1"/>
    <col min="7" max="7" width="32.85546875" customWidth="1"/>
    <col min="8" max="8" width="16.42578125" customWidth="1"/>
    <col min="9" max="9" width="26.5703125" customWidth="1"/>
    <col min="10" max="10" width="16.140625" customWidth="1"/>
    <col min="11" max="11" width="20.28515625" customWidth="1"/>
    <col min="12" max="12" width="23.28515625" customWidth="1"/>
    <col min="13" max="13" width="14.28515625" customWidth="1"/>
    <col min="14" max="14" width="11.85546875" customWidth="1"/>
    <col min="15" max="15" width="12" hidden="1" customWidth="1"/>
    <col min="16" max="16" width="13.28515625" customWidth="1"/>
    <col min="17" max="17" width="13.140625" customWidth="1"/>
    <col min="18" max="18" width="11.140625" customWidth="1"/>
    <col min="19" max="19" width="10.42578125" customWidth="1"/>
    <col min="20" max="20" width="13.42578125" customWidth="1"/>
    <col min="21" max="21" width="11.85546875" customWidth="1"/>
    <col min="22" max="22" width="13.5703125" customWidth="1"/>
    <col min="23" max="23" width="14.5703125" customWidth="1"/>
    <col min="24" max="24" width="190.42578125" style="53" customWidth="1"/>
    <col min="25" max="25" width="164.140625" style="217" customWidth="1"/>
    <col min="26" max="29" width="24.28515625" customWidth="1"/>
    <col min="30" max="30" width="105" customWidth="1"/>
    <col min="31" max="41" width="9.140625"/>
    <col min="42" max="42" width="28.5703125" hidden="1" customWidth="1"/>
    <col min="43" max="43" width="42" hidden="1" customWidth="1"/>
    <col min="44" max="44" width="17.5703125" hidden="1" customWidth="1"/>
    <col min="45" max="45" width="51.42578125" hidden="1" customWidth="1"/>
    <col min="46" max="46" width="8.5703125" hidden="1" customWidth="1"/>
    <col min="47" max="47" width="7.140625" hidden="1" customWidth="1"/>
    <col min="48" max="48" width="20.85546875" hidden="1" customWidth="1"/>
    <col min="49" max="49" width="17.5703125" hidden="1" customWidth="1"/>
    <col min="50" max="50" width="22.42578125" customWidth="1"/>
  </cols>
  <sheetData>
    <row r="1" spans="1:30" ht="100.5" customHeight="1" x14ac:dyDescent="0.2">
      <c r="A1" s="1599" t="s">
        <v>0</v>
      </c>
      <c r="B1" s="1599"/>
      <c r="C1" s="1599" t="s">
        <v>1</v>
      </c>
      <c r="D1" s="1599"/>
      <c r="E1" s="1599"/>
      <c r="F1" s="1599"/>
      <c r="G1" s="1599"/>
      <c r="H1" s="1599"/>
      <c r="I1" s="1599"/>
      <c r="J1" s="1599"/>
      <c r="K1" s="1599"/>
      <c r="L1" s="1599"/>
      <c r="M1" s="1599"/>
      <c r="N1" s="1599"/>
      <c r="O1" s="1599"/>
      <c r="P1" s="1599"/>
      <c r="Q1" s="1599" t="s">
        <v>2</v>
      </c>
      <c r="R1" s="1599"/>
      <c r="S1" s="1599"/>
      <c r="T1" s="1599"/>
      <c r="U1" s="1599"/>
      <c r="V1" s="1599"/>
      <c r="W1" s="1599"/>
      <c r="X1" s="1599"/>
      <c r="Y1" s="1599"/>
      <c r="Z1" s="1599" t="s">
        <v>2</v>
      </c>
      <c r="AA1" s="1599"/>
      <c r="AB1" s="1599"/>
      <c r="AC1" s="1599"/>
      <c r="AD1" s="1599"/>
    </row>
    <row r="2" spans="1:30" ht="21.75" customHeight="1" x14ac:dyDescent="0.2">
      <c r="A2" s="1599" t="s">
        <v>3</v>
      </c>
      <c r="B2" s="1599"/>
      <c r="C2" s="1599" t="s">
        <v>4</v>
      </c>
      <c r="D2" s="1604"/>
      <c r="E2" s="1604"/>
      <c r="F2" s="1604"/>
      <c r="G2" s="1599" t="s">
        <v>5</v>
      </c>
      <c r="H2" s="1599"/>
      <c r="I2" s="1599" t="s">
        <v>6</v>
      </c>
      <c r="J2" s="1599"/>
      <c r="K2" s="1599"/>
      <c r="L2" s="1599"/>
      <c r="M2" s="1599"/>
      <c r="N2" s="1599"/>
      <c r="O2" s="1599"/>
      <c r="P2" s="1599"/>
      <c r="Q2" s="1599"/>
      <c r="R2" s="1599"/>
      <c r="S2" s="1599"/>
      <c r="T2" s="1599"/>
      <c r="U2" s="1599"/>
      <c r="V2" s="1599"/>
      <c r="W2" s="1599"/>
      <c r="X2" s="1599"/>
      <c r="Y2" s="1599"/>
      <c r="Z2" s="1605"/>
      <c r="AA2" s="1605"/>
      <c r="AB2" s="1605"/>
      <c r="AC2" s="1605"/>
      <c r="AD2" s="1605"/>
    </row>
    <row r="3" spans="1:30" ht="33.75" customHeight="1" x14ac:dyDescent="0.2">
      <c r="A3" s="1598" t="s">
        <v>7</v>
      </c>
      <c r="B3" s="1598"/>
      <c r="C3" s="1599" t="s">
        <v>999</v>
      </c>
      <c r="D3" s="1599"/>
      <c r="E3" s="1599"/>
      <c r="F3" s="1599"/>
      <c r="G3" s="1598" t="s">
        <v>9</v>
      </c>
      <c r="H3" s="1598"/>
      <c r="I3" s="1600">
        <v>43313</v>
      </c>
      <c r="J3" s="1599"/>
      <c r="K3" s="1599"/>
      <c r="L3" s="1599"/>
      <c r="M3" s="1599"/>
      <c r="N3" s="1599"/>
      <c r="O3" s="1598" t="s">
        <v>11</v>
      </c>
      <c r="P3" s="1598"/>
      <c r="Q3" s="1600">
        <v>46021</v>
      </c>
      <c r="R3" s="1600"/>
      <c r="S3" s="1600"/>
      <c r="T3" s="1600"/>
      <c r="U3" s="1600"/>
      <c r="V3" s="1600"/>
      <c r="W3" s="1598" t="s">
        <v>12</v>
      </c>
      <c r="X3" s="1598"/>
      <c r="Y3" s="1193" t="s">
        <v>774</v>
      </c>
      <c r="Z3" s="1605"/>
      <c r="AA3" s="1605"/>
      <c r="AB3" s="1605"/>
      <c r="AC3" s="1605"/>
      <c r="AD3" s="1605"/>
    </row>
    <row r="4" spans="1:30" ht="75.75" customHeight="1" x14ac:dyDescent="0.2">
      <c r="A4" s="1598" t="s">
        <v>14</v>
      </c>
      <c r="B4" s="1598"/>
      <c r="C4" s="1599" t="s">
        <v>1000</v>
      </c>
      <c r="D4" s="1599"/>
      <c r="E4" s="1599"/>
      <c r="F4" s="1599"/>
      <c r="G4" s="1598" t="s">
        <v>16</v>
      </c>
      <c r="H4" s="1598"/>
      <c r="I4" s="1600">
        <v>43739</v>
      </c>
      <c r="J4" s="1600"/>
      <c r="K4" s="1600"/>
      <c r="L4" s="1600"/>
      <c r="M4" s="1600"/>
      <c r="N4" s="1600"/>
      <c r="O4" s="1598" t="s">
        <v>17</v>
      </c>
      <c r="P4" s="1598"/>
      <c r="Q4" s="1599" t="s">
        <v>18</v>
      </c>
      <c r="R4" s="1599"/>
      <c r="S4" s="1599"/>
      <c r="T4" s="1598" t="s">
        <v>19</v>
      </c>
      <c r="U4" s="1598"/>
      <c r="V4" s="1597" t="s">
        <v>3361</v>
      </c>
      <c r="W4" s="1597"/>
      <c r="X4" s="1597"/>
      <c r="Y4" s="1597"/>
      <c r="Z4" s="1605"/>
      <c r="AA4" s="1605"/>
      <c r="AB4" s="1605"/>
      <c r="AC4" s="1605"/>
      <c r="AD4" s="1605"/>
    </row>
    <row r="5" spans="1:30" ht="40.5" customHeight="1" x14ac:dyDescent="0.2">
      <c r="A5" s="1601" t="s">
        <v>21</v>
      </c>
      <c r="B5" s="1601"/>
      <c r="C5" s="1601"/>
      <c r="D5" s="1601"/>
      <c r="E5" s="1601"/>
      <c r="F5" s="1601"/>
      <c r="G5" s="1601"/>
      <c r="H5" s="1601"/>
      <c r="I5" s="1601"/>
      <c r="J5" s="1601"/>
      <c r="K5" s="1601"/>
      <c r="L5" s="1601"/>
      <c r="M5" s="1601"/>
      <c r="N5" s="1601"/>
      <c r="O5" s="1602" t="s">
        <v>22</v>
      </c>
      <c r="P5" s="1602"/>
      <c r="Q5" s="1602"/>
      <c r="R5" s="1602"/>
      <c r="S5" s="1602"/>
      <c r="T5" s="1602"/>
      <c r="U5" s="1602"/>
      <c r="V5" s="1602"/>
      <c r="W5" s="1602"/>
      <c r="X5" s="1602"/>
      <c r="Y5" s="1602"/>
      <c r="Z5" s="1603" t="s">
        <v>23</v>
      </c>
      <c r="AA5" s="1603"/>
      <c r="AB5" s="1603"/>
      <c r="AC5" s="1603"/>
      <c r="AD5" s="1603"/>
    </row>
    <row r="6" spans="1:30" ht="87" customHeight="1" x14ac:dyDescent="0.2">
      <c r="A6" s="1194" t="s">
        <v>24</v>
      </c>
      <c r="B6" s="1194" t="s">
        <v>25</v>
      </c>
      <c r="C6" s="1194" t="s">
        <v>26</v>
      </c>
      <c r="D6" s="1194" t="s">
        <v>27</v>
      </c>
      <c r="E6" s="1194" t="s">
        <v>28</v>
      </c>
      <c r="F6" s="1194" t="s">
        <v>29</v>
      </c>
      <c r="G6" s="1194" t="s">
        <v>30</v>
      </c>
      <c r="H6" s="1194" t="s">
        <v>31</v>
      </c>
      <c r="I6" s="1194" t="s">
        <v>32</v>
      </c>
      <c r="J6" s="1194" t="s">
        <v>33</v>
      </c>
      <c r="K6" s="1194" t="s">
        <v>34</v>
      </c>
      <c r="L6" s="1194" t="s">
        <v>35</v>
      </c>
      <c r="M6" s="1194" t="s">
        <v>36</v>
      </c>
      <c r="N6" s="1194" t="s">
        <v>37</v>
      </c>
      <c r="O6" s="1195" t="s">
        <v>38</v>
      </c>
      <c r="P6" s="1195" t="s">
        <v>39</v>
      </c>
      <c r="Q6" s="1196" t="s">
        <v>40</v>
      </c>
      <c r="R6" s="1195" t="s">
        <v>41</v>
      </c>
      <c r="S6" s="1195" t="s">
        <v>42</v>
      </c>
      <c r="T6" s="1195" t="s">
        <v>43</v>
      </c>
      <c r="U6" s="1195" t="s">
        <v>44</v>
      </c>
      <c r="V6" s="1195" t="s">
        <v>45</v>
      </c>
      <c r="W6" s="1195" t="s">
        <v>46</v>
      </c>
      <c r="X6" s="1195" t="s">
        <v>47</v>
      </c>
      <c r="Y6" s="1197" t="s">
        <v>48</v>
      </c>
      <c r="Z6" s="1198" t="s">
        <v>49</v>
      </c>
      <c r="AA6" s="1198" t="s">
        <v>1001</v>
      </c>
      <c r="AB6" s="1198" t="s">
        <v>51</v>
      </c>
      <c r="AC6" s="1198" t="s">
        <v>52</v>
      </c>
      <c r="AD6" s="1198" t="s">
        <v>53</v>
      </c>
    </row>
    <row r="7" spans="1:30" s="503" customFormat="1" ht="259.5" customHeight="1" x14ac:dyDescent="0.2">
      <c r="A7" s="255" t="s">
        <v>344</v>
      </c>
      <c r="B7" s="255" t="s">
        <v>55</v>
      </c>
      <c r="C7" s="239" t="s">
        <v>1002</v>
      </c>
      <c r="D7" s="239" t="s">
        <v>1003</v>
      </c>
      <c r="E7" s="239" t="s">
        <v>1004</v>
      </c>
      <c r="F7" s="239" t="s">
        <v>1005</v>
      </c>
      <c r="G7" s="239" t="s">
        <v>1006</v>
      </c>
      <c r="H7" s="239">
        <v>3</v>
      </c>
      <c r="I7" s="290" t="s">
        <v>999</v>
      </c>
      <c r="J7" s="276"/>
      <c r="K7" s="276"/>
      <c r="L7" s="239" t="s">
        <v>1007</v>
      </c>
      <c r="M7" s="291">
        <v>43313</v>
      </c>
      <c r="N7" s="418">
        <v>43439</v>
      </c>
      <c r="O7" s="1199">
        <f>(N7-M7)/7</f>
        <v>18</v>
      </c>
      <c r="P7" s="115">
        <v>46021</v>
      </c>
      <c r="Q7" s="115">
        <v>46021</v>
      </c>
      <c r="R7" s="1190">
        <f t="shared" ref="R7:R17" si="0">(Q7-M7)/7-O7</f>
        <v>368.85714285714283</v>
      </c>
      <c r="S7" s="1191" t="str">
        <f ca="1">IF((N7-TODAY())/7&gt;=0,"En tiempo","Alerta")</f>
        <v>Alerta</v>
      </c>
      <c r="T7" s="91">
        <v>3</v>
      </c>
      <c r="U7" s="238">
        <f>IF(T7/H7=1,1,+T7/H7)</f>
        <v>1</v>
      </c>
      <c r="V7" s="240">
        <f>IF(R7&gt;O7,0%,IF(R7&lt;=0,"100%",1-(R7/O7)))</f>
        <v>0</v>
      </c>
      <c r="W7" s="1192" t="str">
        <f>IF(Q7&lt;=N7,"Cumple","Incumple")</f>
        <v>Incumple</v>
      </c>
      <c r="X7" s="854" t="s">
        <v>1008</v>
      </c>
      <c r="Y7" s="1311" t="s">
        <v>3435</v>
      </c>
      <c r="Z7" s="172">
        <f>(U7+V7)/2</f>
        <v>0.5</v>
      </c>
      <c r="AA7" s="909">
        <v>0</v>
      </c>
      <c r="AB7" s="909">
        <v>0</v>
      </c>
      <c r="AC7" s="1206">
        <f t="shared" ref="AC7:AC31" si="1">AVERAGE(Z7:AB7)</f>
        <v>0.16666666666666666</v>
      </c>
      <c r="AD7" s="420" t="s">
        <v>3436</v>
      </c>
    </row>
    <row r="8" spans="1:30" s="503" customFormat="1" ht="407.25" customHeight="1" x14ac:dyDescent="0.2">
      <c r="A8" s="255" t="s">
        <v>344</v>
      </c>
      <c r="B8" s="255" t="s">
        <v>55</v>
      </c>
      <c r="C8" s="239" t="s">
        <v>1002</v>
      </c>
      <c r="D8" s="239" t="s">
        <v>1003</v>
      </c>
      <c r="E8" s="239" t="s">
        <v>1004</v>
      </c>
      <c r="F8" s="239" t="s">
        <v>1009</v>
      </c>
      <c r="G8" s="239" t="s">
        <v>1010</v>
      </c>
      <c r="H8" s="239">
        <v>1</v>
      </c>
      <c r="I8" s="290" t="s">
        <v>999</v>
      </c>
      <c r="J8" s="276"/>
      <c r="K8" s="276"/>
      <c r="L8" s="239" t="s">
        <v>1011</v>
      </c>
      <c r="M8" s="291">
        <v>43313</v>
      </c>
      <c r="N8" s="418">
        <v>46356</v>
      </c>
      <c r="O8" s="1199">
        <f>(N8-M8)/7</f>
        <v>434.71428571428572</v>
      </c>
      <c r="P8" s="115">
        <v>46021</v>
      </c>
      <c r="Q8" s="115">
        <f>P8</f>
        <v>46021</v>
      </c>
      <c r="R8" s="1190">
        <f>(Q8-M8)/7-O8</f>
        <v>-47.85714285714289</v>
      </c>
      <c r="S8" s="1191" t="str">
        <f t="shared" ref="S8:S14" ca="1" si="2">IF((N8-TODAY())/7&gt;=0,"En tiempo","Alerta")</f>
        <v>En tiempo</v>
      </c>
      <c r="T8" s="91">
        <v>0</v>
      </c>
      <c r="U8" s="238">
        <f>IF(T8/H8=1,1,+T8/H8)</f>
        <v>0</v>
      </c>
      <c r="V8" s="240" t="str">
        <f>IF(R8&gt;O8,0%,IF(R8&lt;=0,"100%",1-(R8/O8)))</f>
        <v>100%</v>
      </c>
      <c r="W8" s="1192" t="str">
        <f>IF(P8&lt;=N8,"Cumple","Incumple")</f>
        <v>Cumple</v>
      </c>
      <c r="X8" s="406" t="s">
        <v>3437</v>
      </c>
      <c r="Y8" s="1381" t="s">
        <v>3438</v>
      </c>
      <c r="Z8" s="172">
        <f t="shared" ref="Z8:Z31" si="3">(U8+V8)/2</f>
        <v>0.5</v>
      </c>
      <c r="AA8" s="909">
        <v>0</v>
      </c>
      <c r="AB8" s="909">
        <v>0</v>
      </c>
      <c r="AC8" s="1200">
        <v>0</v>
      </c>
      <c r="AD8" s="420" t="s">
        <v>3439</v>
      </c>
    </row>
    <row r="9" spans="1:30" s="503" customFormat="1" ht="338.25" customHeight="1" x14ac:dyDescent="0.2">
      <c r="A9" s="255" t="s">
        <v>344</v>
      </c>
      <c r="B9" s="255" t="s">
        <v>55</v>
      </c>
      <c r="C9" s="239" t="s">
        <v>1002</v>
      </c>
      <c r="D9" s="239" t="s">
        <v>1003</v>
      </c>
      <c r="E9" s="239" t="s">
        <v>1004</v>
      </c>
      <c r="F9" s="239" t="s">
        <v>1012</v>
      </c>
      <c r="G9" s="239" t="s">
        <v>1013</v>
      </c>
      <c r="H9" s="239">
        <v>1</v>
      </c>
      <c r="I9" s="290" t="s">
        <v>999</v>
      </c>
      <c r="J9" s="276"/>
      <c r="K9" s="276"/>
      <c r="L9" s="239" t="s">
        <v>1014</v>
      </c>
      <c r="M9" s="291">
        <v>43313</v>
      </c>
      <c r="N9" s="418">
        <v>46356</v>
      </c>
      <c r="O9" s="1199">
        <f t="shared" ref="O9:O31" si="4">(N9-M9)/7</f>
        <v>434.71428571428572</v>
      </c>
      <c r="P9" s="115">
        <v>46021</v>
      </c>
      <c r="Q9" s="115">
        <f>P9</f>
        <v>46021</v>
      </c>
      <c r="R9" s="1190">
        <f t="shared" si="0"/>
        <v>-47.85714285714289</v>
      </c>
      <c r="S9" s="1191" t="str">
        <f t="shared" ca="1" si="2"/>
        <v>En tiempo</v>
      </c>
      <c r="T9" s="91">
        <v>0</v>
      </c>
      <c r="U9" s="238">
        <f t="shared" ref="U9:U31" si="5">IF(T9/H9=1,1,+T9/H9)</f>
        <v>0</v>
      </c>
      <c r="V9" s="240" t="str">
        <f t="shared" ref="V9:V31" si="6">IF(R9&gt;O9,0%,IF(R9&lt;=0,"100%",1-(R9/O9)))</f>
        <v>100%</v>
      </c>
      <c r="W9" s="1192" t="str">
        <f>IF(P9&lt;=N9,"Cumple","Incumple")</f>
        <v>Cumple</v>
      </c>
      <c r="X9" s="1382" t="s">
        <v>3440</v>
      </c>
      <c r="Y9" s="1381" t="s">
        <v>3441</v>
      </c>
      <c r="Z9" s="172">
        <f t="shared" si="3"/>
        <v>0.5</v>
      </c>
      <c r="AA9" s="909">
        <v>0</v>
      </c>
      <c r="AB9" s="909">
        <v>0</v>
      </c>
      <c r="AC9" s="1200">
        <f t="shared" si="1"/>
        <v>0.16666666666666666</v>
      </c>
      <c r="AD9" s="420" t="s">
        <v>1015</v>
      </c>
    </row>
    <row r="10" spans="1:30" s="503" customFormat="1" ht="367.5" customHeight="1" x14ac:dyDescent="0.2">
      <c r="A10" s="255" t="s">
        <v>344</v>
      </c>
      <c r="B10" s="255" t="s">
        <v>55</v>
      </c>
      <c r="C10" s="239" t="s">
        <v>1016</v>
      </c>
      <c r="D10" s="239" t="s">
        <v>1017</v>
      </c>
      <c r="E10" s="239" t="s">
        <v>1018</v>
      </c>
      <c r="F10" s="239" t="s">
        <v>1019</v>
      </c>
      <c r="G10" s="239" t="s">
        <v>1020</v>
      </c>
      <c r="H10" s="239">
        <v>3</v>
      </c>
      <c r="I10" s="290" t="s">
        <v>1021</v>
      </c>
      <c r="J10" s="276"/>
      <c r="K10" s="276"/>
      <c r="L10" s="239" t="s">
        <v>1022</v>
      </c>
      <c r="M10" s="291">
        <v>43313</v>
      </c>
      <c r="N10" s="418">
        <v>43449</v>
      </c>
      <c r="O10" s="1199">
        <f t="shared" si="4"/>
        <v>19.428571428571427</v>
      </c>
      <c r="P10" s="115">
        <v>46021</v>
      </c>
      <c r="Q10" s="115">
        <f>P10</f>
        <v>46021</v>
      </c>
      <c r="R10" s="1190">
        <f t="shared" si="0"/>
        <v>367.42857142857139</v>
      </c>
      <c r="S10" s="1191" t="str">
        <f t="shared" ca="1" si="2"/>
        <v>Alerta</v>
      </c>
      <c r="T10" s="91">
        <v>3</v>
      </c>
      <c r="U10" s="238">
        <f t="shared" si="5"/>
        <v>1</v>
      </c>
      <c r="V10" s="240">
        <f t="shared" si="6"/>
        <v>0</v>
      </c>
      <c r="W10" s="1201" t="str">
        <f>IF(Q10&lt;=N10,"Cumple","Incumple")</f>
        <v>Incumple</v>
      </c>
      <c r="X10" s="901" t="s">
        <v>3442</v>
      </c>
      <c r="Y10" s="821" t="s">
        <v>1023</v>
      </c>
      <c r="Z10" s="172">
        <f t="shared" si="3"/>
        <v>0.5</v>
      </c>
      <c r="AA10" s="909">
        <v>0.5</v>
      </c>
      <c r="AB10" s="909">
        <v>0.5</v>
      </c>
      <c r="AC10" s="902"/>
      <c r="AD10" s="420" t="s">
        <v>1024</v>
      </c>
    </row>
    <row r="11" spans="1:30" s="503" customFormat="1" ht="408" customHeight="1" x14ac:dyDescent="0.2">
      <c r="A11" s="255" t="s">
        <v>344</v>
      </c>
      <c r="B11" s="255" t="s">
        <v>55</v>
      </c>
      <c r="C11" s="239" t="s">
        <v>1016</v>
      </c>
      <c r="D11" s="239" t="s">
        <v>1017</v>
      </c>
      <c r="E11" s="239" t="s">
        <v>1018</v>
      </c>
      <c r="F11" s="239" t="s">
        <v>1025</v>
      </c>
      <c r="G11" s="239" t="s">
        <v>1026</v>
      </c>
      <c r="H11" s="239">
        <v>1</v>
      </c>
      <c r="I11" s="290" t="s">
        <v>1027</v>
      </c>
      <c r="J11" s="276"/>
      <c r="K11" s="276"/>
      <c r="L11" s="239" t="s">
        <v>1028</v>
      </c>
      <c r="M11" s="291">
        <v>43318</v>
      </c>
      <c r="N11" s="418">
        <v>46356</v>
      </c>
      <c r="O11" s="1199">
        <f t="shared" si="4"/>
        <v>434</v>
      </c>
      <c r="P11" s="115">
        <v>46021</v>
      </c>
      <c r="Q11" s="115">
        <f>P11</f>
        <v>46021</v>
      </c>
      <c r="R11" s="1190">
        <f t="shared" si="0"/>
        <v>-47.857142857142833</v>
      </c>
      <c r="S11" s="1191" t="str">
        <f t="shared" ca="1" si="2"/>
        <v>En tiempo</v>
      </c>
      <c r="T11" s="91">
        <v>0.5</v>
      </c>
      <c r="U11" s="238">
        <f t="shared" si="5"/>
        <v>0.5</v>
      </c>
      <c r="V11" s="240" t="str">
        <f t="shared" si="6"/>
        <v>100%</v>
      </c>
      <c r="W11" s="1201" t="str">
        <f>IF(P11&lt;=N11,"Cumple","Incumple")</f>
        <v>Cumple</v>
      </c>
      <c r="X11" s="1310" t="s">
        <v>3443</v>
      </c>
      <c r="Y11" s="821" t="s">
        <v>3444</v>
      </c>
      <c r="Z11" s="172">
        <f t="shared" si="3"/>
        <v>0.75</v>
      </c>
      <c r="AA11" s="909">
        <v>0.5</v>
      </c>
      <c r="AB11" s="909">
        <v>0.5</v>
      </c>
      <c r="AC11" s="1200">
        <f t="shared" si="1"/>
        <v>0.58333333333333337</v>
      </c>
      <c r="AD11" s="420" t="s">
        <v>1029</v>
      </c>
    </row>
    <row r="12" spans="1:30" s="503" customFormat="1" ht="243" customHeight="1" x14ac:dyDescent="0.2">
      <c r="A12" s="255" t="s">
        <v>344</v>
      </c>
      <c r="B12" s="255" t="s">
        <v>55</v>
      </c>
      <c r="C12" s="239" t="s">
        <v>1016</v>
      </c>
      <c r="D12" s="239" t="s">
        <v>1017</v>
      </c>
      <c r="E12" s="239" t="s">
        <v>1018</v>
      </c>
      <c r="F12" s="239" t="s">
        <v>1030</v>
      </c>
      <c r="G12" s="239" t="s">
        <v>1031</v>
      </c>
      <c r="H12" s="292">
        <v>1</v>
      </c>
      <c r="I12" s="290" t="s">
        <v>1032</v>
      </c>
      <c r="J12" s="276"/>
      <c r="K12" s="276"/>
      <c r="L12" s="239" t="s">
        <v>1033</v>
      </c>
      <c r="M12" s="291">
        <v>43374</v>
      </c>
      <c r="N12" s="418">
        <v>43449</v>
      </c>
      <c r="O12" s="1199">
        <f t="shared" si="4"/>
        <v>10.714285714285714</v>
      </c>
      <c r="P12" s="115">
        <v>43992</v>
      </c>
      <c r="Q12" s="115">
        <v>45107</v>
      </c>
      <c r="R12" s="1190">
        <f t="shared" si="0"/>
        <v>236.85714285714286</v>
      </c>
      <c r="S12" s="1191" t="str">
        <f t="shared" ca="1" si="2"/>
        <v>Alerta</v>
      </c>
      <c r="T12" s="91">
        <v>1</v>
      </c>
      <c r="U12" s="238">
        <f t="shared" si="5"/>
        <v>1</v>
      </c>
      <c r="V12" s="240">
        <f t="shared" si="6"/>
        <v>0</v>
      </c>
      <c r="W12" s="1192" t="str">
        <f t="shared" ref="W12:W25" si="7">IF(Q12&lt;=N12,"Cumple","Incumple")</f>
        <v>Incumple</v>
      </c>
      <c r="X12" s="1160" t="s">
        <v>1034</v>
      </c>
      <c r="Y12" s="419" t="s">
        <v>1035</v>
      </c>
      <c r="Z12" s="172">
        <f t="shared" si="3"/>
        <v>0.5</v>
      </c>
      <c r="AA12" s="909">
        <v>1</v>
      </c>
      <c r="AB12" s="909">
        <v>1</v>
      </c>
      <c r="AC12" s="1206">
        <f t="shared" si="1"/>
        <v>0.83333333333333337</v>
      </c>
      <c r="AD12" s="420" t="s">
        <v>1036</v>
      </c>
    </row>
    <row r="13" spans="1:30" s="503" customFormat="1" ht="344.25" customHeight="1" x14ac:dyDescent="0.2">
      <c r="A13" s="255" t="s">
        <v>344</v>
      </c>
      <c r="B13" s="255" t="s">
        <v>55</v>
      </c>
      <c r="C13" s="290" t="s">
        <v>1037</v>
      </c>
      <c r="D13" s="239" t="s">
        <v>1038</v>
      </c>
      <c r="E13" s="239" t="s">
        <v>1039</v>
      </c>
      <c r="F13" s="239" t="s">
        <v>1040</v>
      </c>
      <c r="G13" s="290" t="s">
        <v>1041</v>
      </c>
      <c r="H13" s="293">
        <v>1</v>
      </c>
      <c r="I13" s="290" t="s">
        <v>1042</v>
      </c>
      <c r="J13" s="276"/>
      <c r="K13" s="276"/>
      <c r="L13" s="239" t="s">
        <v>1043</v>
      </c>
      <c r="M13" s="291">
        <v>42955</v>
      </c>
      <c r="N13" s="418">
        <v>43084</v>
      </c>
      <c r="O13" s="1199">
        <f t="shared" si="4"/>
        <v>18.428571428571427</v>
      </c>
      <c r="P13" s="115">
        <v>43993</v>
      </c>
      <c r="Q13" s="115">
        <v>43639</v>
      </c>
      <c r="R13" s="1190">
        <f t="shared" si="0"/>
        <v>79.285714285714278</v>
      </c>
      <c r="S13" s="1191" t="str">
        <f t="shared" ca="1" si="2"/>
        <v>Alerta</v>
      </c>
      <c r="T13" s="91">
        <v>1</v>
      </c>
      <c r="U13" s="238">
        <f t="shared" si="5"/>
        <v>1</v>
      </c>
      <c r="V13" s="240">
        <f t="shared" si="6"/>
        <v>0</v>
      </c>
      <c r="W13" s="1192" t="str">
        <f t="shared" si="7"/>
        <v>Incumple</v>
      </c>
      <c r="X13" s="902"/>
      <c r="Y13" s="419" t="s">
        <v>189</v>
      </c>
      <c r="Z13" s="172">
        <f t="shared" si="3"/>
        <v>0.5</v>
      </c>
      <c r="AA13" s="909">
        <v>1</v>
      </c>
      <c r="AB13" s="909">
        <v>0.5</v>
      </c>
      <c r="AC13" s="1206">
        <f t="shared" si="1"/>
        <v>0.66666666666666663</v>
      </c>
      <c r="AD13" s="420" t="s">
        <v>1044</v>
      </c>
    </row>
    <row r="14" spans="1:30" s="503" customFormat="1" ht="351.75" customHeight="1" x14ac:dyDescent="0.2">
      <c r="A14" s="255" t="s">
        <v>344</v>
      </c>
      <c r="B14" s="255" t="s">
        <v>55</v>
      </c>
      <c r="C14" s="290" t="s">
        <v>1037</v>
      </c>
      <c r="D14" s="239" t="s">
        <v>1038</v>
      </c>
      <c r="E14" s="239" t="s">
        <v>1039</v>
      </c>
      <c r="F14" s="239" t="s">
        <v>1045</v>
      </c>
      <c r="G14" s="290" t="s">
        <v>1046</v>
      </c>
      <c r="H14" s="293">
        <v>1</v>
      </c>
      <c r="I14" s="290" t="s">
        <v>1047</v>
      </c>
      <c r="J14" s="276"/>
      <c r="K14" s="276"/>
      <c r="L14" s="239" t="s">
        <v>1048</v>
      </c>
      <c r="M14" s="291">
        <v>43374</v>
      </c>
      <c r="N14" s="418">
        <v>43739</v>
      </c>
      <c r="O14" s="1199">
        <f t="shared" si="4"/>
        <v>52.142857142857146</v>
      </c>
      <c r="P14" s="115">
        <v>43994</v>
      </c>
      <c r="Q14" s="115">
        <v>43640</v>
      </c>
      <c r="R14" s="1190">
        <f t="shared" si="0"/>
        <v>-14.142857142857146</v>
      </c>
      <c r="S14" s="1191" t="str">
        <f t="shared" ca="1" si="2"/>
        <v>Alerta</v>
      </c>
      <c r="T14" s="91">
        <v>1</v>
      </c>
      <c r="U14" s="238">
        <f t="shared" si="5"/>
        <v>1</v>
      </c>
      <c r="V14" s="240" t="str">
        <f t="shared" si="6"/>
        <v>100%</v>
      </c>
      <c r="W14" s="1201" t="str">
        <f t="shared" si="7"/>
        <v>Cumple</v>
      </c>
      <c r="X14" s="1214"/>
      <c r="Y14" s="1215" t="s">
        <v>189</v>
      </c>
      <c r="Z14" s="172">
        <f t="shared" si="3"/>
        <v>1</v>
      </c>
      <c r="AA14" s="909">
        <v>0.5</v>
      </c>
      <c r="AB14" s="909"/>
      <c r="AC14" s="1206">
        <f t="shared" si="1"/>
        <v>0.75</v>
      </c>
      <c r="AD14" s="420" t="s">
        <v>1049</v>
      </c>
    </row>
    <row r="15" spans="1:30" s="503" customFormat="1" ht="268.5" customHeight="1" x14ac:dyDescent="0.2">
      <c r="A15" s="255" t="s">
        <v>344</v>
      </c>
      <c r="B15" s="255" t="s">
        <v>55</v>
      </c>
      <c r="C15" s="290" t="s">
        <v>1037</v>
      </c>
      <c r="D15" s="239" t="s">
        <v>1038</v>
      </c>
      <c r="E15" s="239" t="s">
        <v>1039</v>
      </c>
      <c r="F15" s="239" t="s">
        <v>1050</v>
      </c>
      <c r="G15" s="290" t="s">
        <v>1051</v>
      </c>
      <c r="H15" s="293">
        <v>3</v>
      </c>
      <c r="I15" s="290" t="s">
        <v>1047</v>
      </c>
      <c r="J15" s="276"/>
      <c r="K15" s="276"/>
      <c r="L15" s="239" t="s">
        <v>1052</v>
      </c>
      <c r="M15" s="291">
        <v>43374</v>
      </c>
      <c r="N15" s="418">
        <v>43449</v>
      </c>
      <c r="O15" s="1199">
        <f t="shared" si="4"/>
        <v>10.714285714285714</v>
      </c>
      <c r="P15" s="115">
        <v>43995</v>
      </c>
      <c r="Q15" s="115">
        <v>43641</v>
      </c>
      <c r="R15" s="1190">
        <f t="shared" si="0"/>
        <v>27.428571428571431</v>
      </c>
      <c r="S15" s="1191" t="str">
        <f ca="1">IF((N15-TODAY())/7&gt;=0,"En tiempo","Alerta")</f>
        <v>Alerta</v>
      </c>
      <c r="T15" s="91">
        <v>3</v>
      </c>
      <c r="U15" s="238">
        <f t="shared" si="5"/>
        <v>1</v>
      </c>
      <c r="V15" s="240">
        <f t="shared" si="6"/>
        <v>0</v>
      </c>
      <c r="W15" s="1192" t="str">
        <f t="shared" si="7"/>
        <v>Incumple</v>
      </c>
      <c r="X15" s="1216" t="s">
        <v>1053</v>
      </c>
      <c r="Y15" s="419" t="s">
        <v>1054</v>
      </c>
      <c r="Z15" s="172">
        <f t="shared" si="3"/>
        <v>0.5</v>
      </c>
      <c r="AA15" s="909">
        <v>1</v>
      </c>
      <c r="AB15" s="909"/>
      <c r="AC15" s="1206">
        <f t="shared" si="1"/>
        <v>0.75</v>
      </c>
      <c r="AD15" s="420" t="s">
        <v>1055</v>
      </c>
    </row>
    <row r="16" spans="1:30" s="503" customFormat="1" ht="260.25" customHeight="1" x14ac:dyDescent="0.2">
      <c r="A16" s="255" t="s">
        <v>344</v>
      </c>
      <c r="B16" s="255" t="s">
        <v>55</v>
      </c>
      <c r="C16" s="290" t="s">
        <v>1056</v>
      </c>
      <c r="D16" s="239" t="s">
        <v>1038</v>
      </c>
      <c r="E16" s="239" t="s">
        <v>1057</v>
      </c>
      <c r="F16" s="239" t="s">
        <v>1058</v>
      </c>
      <c r="G16" s="290" t="s">
        <v>1059</v>
      </c>
      <c r="H16" s="293">
        <v>3</v>
      </c>
      <c r="I16" s="290" t="s">
        <v>1021</v>
      </c>
      <c r="J16" s="276"/>
      <c r="K16" s="276"/>
      <c r="L16" s="239" t="s">
        <v>1060</v>
      </c>
      <c r="M16" s="291">
        <v>43374</v>
      </c>
      <c r="N16" s="418">
        <v>45107</v>
      </c>
      <c r="O16" s="1199">
        <f t="shared" si="4"/>
        <v>247.57142857142858</v>
      </c>
      <c r="P16" s="115">
        <v>43996</v>
      </c>
      <c r="Q16" s="115">
        <v>45488</v>
      </c>
      <c r="R16" s="1190">
        <f t="shared" si="0"/>
        <v>54.428571428571416</v>
      </c>
      <c r="S16" s="1191" t="str">
        <f t="shared" ref="S16:S30" ca="1" si="8">IF((N16-TODAY())/7&gt;=0,"En tiempo","Alerta")</f>
        <v>Alerta</v>
      </c>
      <c r="T16" s="91">
        <v>3</v>
      </c>
      <c r="U16" s="238">
        <f t="shared" si="5"/>
        <v>1</v>
      </c>
      <c r="V16" s="240">
        <f t="shared" si="6"/>
        <v>0.78015002885170226</v>
      </c>
      <c r="W16" s="1192" t="str">
        <f t="shared" si="7"/>
        <v>Incumple</v>
      </c>
      <c r="X16" s="114" t="s">
        <v>1061</v>
      </c>
      <c r="Y16" s="419" t="s">
        <v>1062</v>
      </c>
      <c r="Z16" s="172">
        <f t="shared" si="3"/>
        <v>0.89007501442585113</v>
      </c>
      <c r="AA16" s="909"/>
      <c r="AB16" s="909"/>
      <c r="AC16" s="1383"/>
      <c r="AD16" s="420" t="s">
        <v>1063</v>
      </c>
    </row>
    <row r="17" spans="1:30" s="503" customFormat="1" ht="374.25" customHeight="1" x14ac:dyDescent="0.2">
      <c r="A17" s="255" t="s">
        <v>344</v>
      </c>
      <c r="B17" s="255" t="s">
        <v>55</v>
      </c>
      <c r="C17" s="290" t="s">
        <v>1056</v>
      </c>
      <c r="D17" s="239" t="s">
        <v>1038</v>
      </c>
      <c r="E17" s="239" t="s">
        <v>1057</v>
      </c>
      <c r="F17" s="239" t="s">
        <v>1064</v>
      </c>
      <c r="G17" s="290" t="s">
        <v>1059</v>
      </c>
      <c r="H17" s="290">
        <v>3</v>
      </c>
      <c r="I17" s="290" t="s">
        <v>1021</v>
      </c>
      <c r="J17" s="276"/>
      <c r="K17" s="276"/>
      <c r="L17" s="239" t="s">
        <v>1060</v>
      </c>
      <c r="M17" s="291">
        <v>43374</v>
      </c>
      <c r="N17" s="418">
        <v>45107</v>
      </c>
      <c r="O17" s="1199">
        <f t="shared" si="4"/>
        <v>247.57142857142858</v>
      </c>
      <c r="P17" s="115">
        <v>43997</v>
      </c>
      <c r="Q17" s="115">
        <v>45488</v>
      </c>
      <c r="R17" s="1190">
        <f t="shared" si="0"/>
        <v>54.428571428571416</v>
      </c>
      <c r="S17" s="1191" t="str">
        <f t="shared" ca="1" si="8"/>
        <v>Alerta</v>
      </c>
      <c r="T17" s="91">
        <v>3</v>
      </c>
      <c r="U17" s="238">
        <f t="shared" si="5"/>
        <v>1</v>
      </c>
      <c r="V17" s="240">
        <f t="shared" si="6"/>
        <v>0.78015002885170226</v>
      </c>
      <c r="W17" s="1192" t="str">
        <f t="shared" si="7"/>
        <v>Incumple</v>
      </c>
      <c r="X17" s="394" t="s">
        <v>1065</v>
      </c>
      <c r="Y17" s="419" t="s">
        <v>1066</v>
      </c>
      <c r="Z17" s="172">
        <f t="shared" si="3"/>
        <v>0.89007501442585113</v>
      </c>
      <c r="AA17" s="909"/>
      <c r="AB17" s="909"/>
      <c r="AC17" s="1383"/>
      <c r="AD17" s="420" t="s">
        <v>1067</v>
      </c>
    </row>
    <row r="18" spans="1:30" s="503" customFormat="1" ht="210" customHeight="1" x14ac:dyDescent="0.2">
      <c r="A18" s="255" t="s">
        <v>344</v>
      </c>
      <c r="B18" s="255" t="s">
        <v>55</v>
      </c>
      <c r="C18" s="290" t="s">
        <v>1056</v>
      </c>
      <c r="D18" s="239" t="s">
        <v>1038</v>
      </c>
      <c r="E18" s="239" t="s">
        <v>1068</v>
      </c>
      <c r="F18" s="239" t="s">
        <v>1069</v>
      </c>
      <c r="G18" s="290" t="s">
        <v>1070</v>
      </c>
      <c r="H18" s="290">
        <v>3</v>
      </c>
      <c r="I18" s="290" t="s">
        <v>1021</v>
      </c>
      <c r="J18" s="276"/>
      <c r="K18" s="276"/>
      <c r="L18" s="239" t="s">
        <v>1071</v>
      </c>
      <c r="M18" s="291">
        <v>43374</v>
      </c>
      <c r="N18" s="418">
        <v>45107</v>
      </c>
      <c r="O18" s="1199">
        <f t="shared" si="4"/>
        <v>247.57142857142858</v>
      </c>
      <c r="P18" s="115">
        <v>43998</v>
      </c>
      <c r="Q18" s="115">
        <f>P18</f>
        <v>43998</v>
      </c>
      <c r="R18" s="1190">
        <f>(P18-M18)/7-O18</f>
        <v>-158.42857142857144</v>
      </c>
      <c r="S18" s="1191" t="str">
        <f t="shared" ca="1" si="8"/>
        <v>Alerta</v>
      </c>
      <c r="T18" s="91">
        <v>3</v>
      </c>
      <c r="U18" s="238">
        <f>IF(T18/H18=1,1,+T18/H18)</f>
        <v>1</v>
      </c>
      <c r="V18" s="240" t="str">
        <f t="shared" si="6"/>
        <v>100%</v>
      </c>
      <c r="W18" s="1192" t="str">
        <f t="shared" si="7"/>
        <v>Cumple</v>
      </c>
      <c r="X18" s="114" t="s">
        <v>1072</v>
      </c>
      <c r="Y18" s="419" t="s">
        <v>1073</v>
      </c>
      <c r="Z18" s="172">
        <f>(U18+V18)/2</f>
        <v>1</v>
      </c>
      <c r="AA18" s="909">
        <v>0.5</v>
      </c>
      <c r="AB18" s="909">
        <v>1</v>
      </c>
      <c r="AC18" s="1383">
        <f>AVERAGE(Z18:AB18)</f>
        <v>0.83333333333333337</v>
      </c>
      <c r="AD18" s="420" t="s">
        <v>1074</v>
      </c>
    </row>
    <row r="19" spans="1:30" s="503" customFormat="1" ht="192" customHeight="1" x14ac:dyDescent="0.2">
      <c r="A19" s="255" t="s">
        <v>344</v>
      </c>
      <c r="B19" s="255" t="s">
        <v>55</v>
      </c>
      <c r="C19" s="290" t="s">
        <v>1075</v>
      </c>
      <c r="D19" s="239" t="s">
        <v>1076</v>
      </c>
      <c r="E19" s="239" t="s">
        <v>1077</v>
      </c>
      <c r="F19" s="239" t="s">
        <v>1078</v>
      </c>
      <c r="G19" s="290" t="s">
        <v>1079</v>
      </c>
      <c r="H19" s="290">
        <v>1</v>
      </c>
      <c r="I19" s="290" t="s">
        <v>1021</v>
      </c>
      <c r="J19" s="276"/>
      <c r="K19" s="276"/>
      <c r="L19" s="239" t="s">
        <v>1080</v>
      </c>
      <c r="M19" s="291">
        <v>43374</v>
      </c>
      <c r="N19" s="418">
        <v>43403</v>
      </c>
      <c r="O19" s="1199">
        <f t="shared" si="4"/>
        <v>4.1428571428571432</v>
      </c>
      <c r="P19" s="115">
        <v>43999</v>
      </c>
      <c r="Q19" s="115">
        <v>43645</v>
      </c>
      <c r="R19" s="1190">
        <f t="shared" ref="R19:R30" si="9">(Q19-M19)/7-O19</f>
        <v>34.571428571428569</v>
      </c>
      <c r="S19" s="1191" t="str">
        <f t="shared" ca="1" si="8"/>
        <v>Alerta</v>
      </c>
      <c r="T19" s="91">
        <v>1</v>
      </c>
      <c r="U19" s="238">
        <f t="shared" si="5"/>
        <v>1</v>
      </c>
      <c r="V19" s="240">
        <f t="shared" si="6"/>
        <v>0</v>
      </c>
      <c r="W19" s="1192" t="str">
        <f t="shared" si="7"/>
        <v>Incumple</v>
      </c>
      <c r="X19" s="114" t="s">
        <v>1081</v>
      </c>
      <c r="Y19" s="1202" t="s">
        <v>1082</v>
      </c>
      <c r="Z19" s="172">
        <f t="shared" si="3"/>
        <v>0.5</v>
      </c>
      <c r="AA19" s="909">
        <v>0.5</v>
      </c>
      <c r="AB19" s="909">
        <v>0.5</v>
      </c>
      <c r="AC19" s="1206">
        <f t="shared" si="1"/>
        <v>0.5</v>
      </c>
      <c r="AD19" s="420" t="s">
        <v>1083</v>
      </c>
    </row>
    <row r="20" spans="1:30" s="503" customFormat="1" ht="197.25" customHeight="1" x14ac:dyDescent="0.2">
      <c r="A20" s="255" t="s">
        <v>344</v>
      </c>
      <c r="B20" s="255" t="s">
        <v>55</v>
      </c>
      <c r="C20" s="290" t="s">
        <v>1075</v>
      </c>
      <c r="D20" s="239" t="s">
        <v>1076</v>
      </c>
      <c r="E20" s="239" t="s">
        <v>1077</v>
      </c>
      <c r="F20" s="239" t="s">
        <v>1084</v>
      </c>
      <c r="G20" s="290" t="s">
        <v>1085</v>
      </c>
      <c r="H20" s="290">
        <v>1</v>
      </c>
      <c r="I20" s="290" t="s">
        <v>1021</v>
      </c>
      <c r="J20" s="276"/>
      <c r="K20" s="276"/>
      <c r="L20" s="239" t="s">
        <v>1086</v>
      </c>
      <c r="M20" s="291">
        <v>43374</v>
      </c>
      <c r="N20" s="418">
        <v>43403</v>
      </c>
      <c r="O20" s="1199">
        <f t="shared" si="4"/>
        <v>4.1428571428571432</v>
      </c>
      <c r="P20" s="115">
        <v>44000</v>
      </c>
      <c r="Q20" s="115">
        <v>43646</v>
      </c>
      <c r="R20" s="1190">
        <f t="shared" si="9"/>
        <v>34.714285714285708</v>
      </c>
      <c r="S20" s="1191" t="str">
        <f t="shared" ca="1" si="8"/>
        <v>Alerta</v>
      </c>
      <c r="T20" s="91">
        <v>1</v>
      </c>
      <c r="U20" s="238">
        <f t="shared" si="5"/>
        <v>1</v>
      </c>
      <c r="V20" s="240">
        <f t="shared" si="6"/>
        <v>0</v>
      </c>
      <c r="W20" s="1192" t="str">
        <f t="shared" si="7"/>
        <v>Incumple</v>
      </c>
      <c r="X20" s="114" t="s">
        <v>1081</v>
      </c>
      <c r="Y20" s="1202" t="s">
        <v>1082</v>
      </c>
      <c r="Z20" s="172">
        <f t="shared" si="3"/>
        <v>0.5</v>
      </c>
      <c r="AA20" s="909">
        <v>0.5</v>
      </c>
      <c r="AB20" s="909">
        <v>0.5</v>
      </c>
      <c r="AC20" s="1206">
        <f t="shared" si="1"/>
        <v>0.5</v>
      </c>
      <c r="AD20" s="420" t="s">
        <v>1083</v>
      </c>
    </row>
    <row r="21" spans="1:30" s="503" customFormat="1" ht="189" customHeight="1" x14ac:dyDescent="0.2">
      <c r="A21" s="255" t="s">
        <v>344</v>
      </c>
      <c r="B21" s="255" t="s">
        <v>55</v>
      </c>
      <c r="C21" s="290" t="s">
        <v>1075</v>
      </c>
      <c r="D21" s="239" t="s">
        <v>1076</v>
      </c>
      <c r="E21" s="239" t="s">
        <v>1077</v>
      </c>
      <c r="F21" s="239" t="s">
        <v>1087</v>
      </c>
      <c r="G21" s="290" t="s">
        <v>1088</v>
      </c>
      <c r="H21" s="290">
        <v>1</v>
      </c>
      <c r="I21" s="290" t="s">
        <v>1021</v>
      </c>
      <c r="J21" s="276"/>
      <c r="K21" s="276"/>
      <c r="L21" s="239" t="s">
        <v>1089</v>
      </c>
      <c r="M21" s="291">
        <v>43374</v>
      </c>
      <c r="N21" s="418">
        <v>43449</v>
      </c>
      <c r="O21" s="1199">
        <f t="shared" si="4"/>
        <v>10.714285714285714</v>
      </c>
      <c r="P21" s="115">
        <v>44001</v>
      </c>
      <c r="Q21" s="115">
        <v>43647</v>
      </c>
      <c r="R21" s="1190">
        <f t="shared" si="9"/>
        <v>28.285714285714285</v>
      </c>
      <c r="S21" s="1191" t="str">
        <f t="shared" ca="1" si="8"/>
        <v>Alerta</v>
      </c>
      <c r="T21" s="91">
        <v>1</v>
      </c>
      <c r="U21" s="238">
        <f t="shared" si="5"/>
        <v>1</v>
      </c>
      <c r="V21" s="240">
        <f t="shared" si="6"/>
        <v>0</v>
      </c>
      <c r="W21" s="1192" t="str">
        <f t="shared" si="7"/>
        <v>Incumple</v>
      </c>
      <c r="X21" s="114" t="s">
        <v>1081</v>
      </c>
      <c r="Y21" s="1202" t="s">
        <v>1082</v>
      </c>
      <c r="Z21" s="172">
        <f t="shared" si="3"/>
        <v>0.5</v>
      </c>
      <c r="AA21" s="909">
        <v>0.5</v>
      </c>
      <c r="AB21" s="909">
        <v>0.5</v>
      </c>
      <c r="AC21" s="1206">
        <f t="shared" si="1"/>
        <v>0.5</v>
      </c>
      <c r="AD21" s="420" t="s">
        <v>1090</v>
      </c>
    </row>
    <row r="22" spans="1:30" s="503" customFormat="1" ht="270.75" x14ac:dyDescent="0.2">
      <c r="A22" s="255" t="s">
        <v>344</v>
      </c>
      <c r="B22" s="255" t="s">
        <v>55</v>
      </c>
      <c r="C22" s="290" t="s">
        <v>1091</v>
      </c>
      <c r="D22" s="239" t="s">
        <v>1092</v>
      </c>
      <c r="E22" s="239" t="s">
        <v>1093</v>
      </c>
      <c r="F22" s="239" t="s">
        <v>1094</v>
      </c>
      <c r="G22" s="290" t="s">
        <v>1095</v>
      </c>
      <c r="H22" s="290">
        <v>1</v>
      </c>
      <c r="I22" s="290" t="s">
        <v>1096</v>
      </c>
      <c r="J22" s="276"/>
      <c r="K22" s="276"/>
      <c r="L22" s="239" t="s">
        <v>1097</v>
      </c>
      <c r="M22" s="291">
        <v>43136</v>
      </c>
      <c r="N22" s="418">
        <v>43449</v>
      </c>
      <c r="O22" s="1199">
        <f t="shared" si="4"/>
        <v>44.714285714285715</v>
      </c>
      <c r="P22" s="115">
        <v>44002</v>
      </c>
      <c r="Q22" s="115">
        <v>43648</v>
      </c>
      <c r="R22" s="1190">
        <f t="shared" si="9"/>
        <v>28.428571428571423</v>
      </c>
      <c r="S22" s="1191" t="str">
        <f t="shared" ca="1" si="8"/>
        <v>Alerta</v>
      </c>
      <c r="T22" s="91">
        <v>1</v>
      </c>
      <c r="U22" s="238">
        <f t="shared" si="5"/>
        <v>1</v>
      </c>
      <c r="V22" s="240">
        <f t="shared" si="6"/>
        <v>0.36421725239616631</v>
      </c>
      <c r="W22" s="1192" t="str">
        <f t="shared" si="7"/>
        <v>Incumple</v>
      </c>
      <c r="X22" s="114" t="s">
        <v>1098</v>
      </c>
      <c r="Y22" s="419" t="s">
        <v>1099</v>
      </c>
      <c r="Z22" s="172">
        <f t="shared" si="3"/>
        <v>0.6821086261980831</v>
      </c>
      <c r="AA22" s="909">
        <v>0.75</v>
      </c>
      <c r="AB22" s="909">
        <v>0.5</v>
      </c>
      <c r="AC22" s="1206">
        <f t="shared" si="1"/>
        <v>0.6440362087326944</v>
      </c>
      <c r="AD22" s="420" t="s">
        <v>1100</v>
      </c>
    </row>
    <row r="23" spans="1:30" s="503" customFormat="1" ht="142.5" x14ac:dyDescent="0.2">
      <c r="A23" s="255" t="s">
        <v>344</v>
      </c>
      <c r="B23" s="255" t="s">
        <v>55</v>
      </c>
      <c r="C23" s="290" t="s">
        <v>1091</v>
      </c>
      <c r="D23" s="239" t="s">
        <v>1092</v>
      </c>
      <c r="E23" s="239" t="s">
        <v>1093</v>
      </c>
      <c r="F23" s="239" t="s">
        <v>1101</v>
      </c>
      <c r="G23" s="290" t="s">
        <v>1102</v>
      </c>
      <c r="H23" s="290">
        <v>1</v>
      </c>
      <c r="I23" s="290" t="s">
        <v>1096</v>
      </c>
      <c r="J23" s="276"/>
      <c r="K23" s="276"/>
      <c r="L23" s="239" t="s">
        <v>1103</v>
      </c>
      <c r="M23" s="291">
        <v>43136</v>
      </c>
      <c r="N23" s="418">
        <v>43449</v>
      </c>
      <c r="O23" s="1199">
        <f t="shared" si="4"/>
        <v>44.714285714285715</v>
      </c>
      <c r="P23" s="115">
        <v>44003</v>
      </c>
      <c r="Q23" s="115">
        <v>43649</v>
      </c>
      <c r="R23" s="1190">
        <f t="shared" si="9"/>
        <v>28.571428571428577</v>
      </c>
      <c r="S23" s="1191" t="str">
        <f t="shared" ca="1" si="8"/>
        <v>Alerta</v>
      </c>
      <c r="T23" s="91">
        <v>1</v>
      </c>
      <c r="U23" s="238">
        <f t="shared" si="5"/>
        <v>1</v>
      </c>
      <c r="V23" s="240">
        <f t="shared" si="6"/>
        <v>0.36102236421725231</v>
      </c>
      <c r="W23" s="1192" t="str">
        <f t="shared" si="7"/>
        <v>Incumple</v>
      </c>
      <c r="X23" s="114" t="s">
        <v>1098</v>
      </c>
      <c r="Y23" s="1384" t="s">
        <v>1104</v>
      </c>
      <c r="Z23" s="172">
        <f t="shared" si="3"/>
        <v>0.68051118210862616</v>
      </c>
      <c r="AA23" s="909">
        <v>1</v>
      </c>
      <c r="AB23" s="909">
        <v>1</v>
      </c>
      <c r="AC23" s="1206">
        <f t="shared" si="1"/>
        <v>0.89350372736954198</v>
      </c>
      <c r="AD23" s="420" t="s">
        <v>1105</v>
      </c>
    </row>
    <row r="24" spans="1:30" s="503" customFormat="1" ht="142.5" x14ac:dyDescent="0.2">
      <c r="A24" s="255" t="s">
        <v>344</v>
      </c>
      <c r="B24" s="255" t="s">
        <v>55</v>
      </c>
      <c r="C24" s="290" t="s">
        <v>1091</v>
      </c>
      <c r="D24" s="239" t="s">
        <v>1092</v>
      </c>
      <c r="E24" s="239" t="s">
        <v>1093</v>
      </c>
      <c r="F24" s="239" t="s">
        <v>1106</v>
      </c>
      <c r="G24" s="290" t="s">
        <v>1107</v>
      </c>
      <c r="H24" s="290">
        <v>1</v>
      </c>
      <c r="I24" s="290" t="s">
        <v>1108</v>
      </c>
      <c r="J24" s="276"/>
      <c r="K24" s="276"/>
      <c r="L24" s="239" t="s">
        <v>1109</v>
      </c>
      <c r="M24" s="291">
        <v>43136</v>
      </c>
      <c r="N24" s="418">
        <v>43449</v>
      </c>
      <c r="O24" s="1199">
        <f t="shared" si="4"/>
        <v>44.714285714285715</v>
      </c>
      <c r="P24" s="115">
        <v>44004</v>
      </c>
      <c r="Q24" s="115">
        <v>43650</v>
      </c>
      <c r="R24" s="1190">
        <f t="shared" si="9"/>
        <v>28.714285714285715</v>
      </c>
      <c r="S24" s="1191" t="str">
        <f t="shared" ca="1" si="8"/>
        <v>Alerta</v>
      </c>
      <c r="T24" s="91">
        <v>1</v>
      </c>
      <c r="U24" s="238">
        <f t="shared" si="5"/>
        <v>1</v>
      </c>
      <c r="V24" s="240">
        <f t="shared" si="6"/>
        <v>0.35782747603833864</v>
      </c>
      <c r="W24" s="1192" t="str">
        <f t="shared" si="7"/>
        <v>Incumple</v>
      </c>
      <c r="X24" s="1213" t="s">
        <v>1098</v>
      </c>
      <c r="Y24" s="1385" t="s">
        <v>1104</v>
      </c>
      <c r="Z24" s="1386">
        <f t="shared" si="3"/>
        <v>0.67891373801916932</v>
      </c>
      <c r="AA24" s="909">
        <v>1</v>
      </c>
      <c r="AB24" s="909">
        <v>1</v>
      </c>
      <c r="AC24" s="1206">
        <f t="shared" si="1"/>
        <v>0.89297124600638977</v>
      </c>
      <c r="AD24" s="420" t="s">
        <v>1105</v>
      </c>
    </row>
    <row r="25" spans="1:30" s="503" customFormat="1" ht="268.5" customHeight="1" x14ac:dyDescent="0.2">
      <c r="A25" s="255" t="s">
        <v>344</v>
      </c>
      <c r="B25" s="255" t="s">
        <v>55</v>
      </c>
      <c r="C25" s="290" t="s">
        <v>1110</v>
      </c>
      <c r="D25" s="239" t="s">
        <v>1111</v>
      </c>
      <c r="E25" s="239" t="s">
        <v>1112</v>
      </c>
      <c r="F25" s="239" t="s">
        <v>1113</v>
      </c>
      <c r="G25" s="290" t="s">
        <v>1114</v>
      </c>
      <c r="H25" s="294">
        <v>1</v>
      </c>
      <c r="I25" s="290" t="s">
        <v>1096</v>
      </c>
      <c r="J25" s="276"/>
      <c r="K25" s="276"/>
      <c r="L25" s="239" t="s">
        <v>1115</v>
      </c>
      <c r="M25" s="291">
        <v>43374</v>
      </c>
      <c r="N25" s="418">
        <v>45107</v>
      </c>
      <c r="O25" s="1199">
        <f t="shared" si="4"/>
        <v>247.57142857142858</v>
      </c>
      <c r="P25" s="115">
        <v>46021</v>
      </c>
      <c r="Q25" s="115">
        <f>P25</f>
        <v>46021</v>
      </c>
      <c r="R25" s="1190">
        <f t="shared" si="9"/>
        <v>130.57142857142858</v>
      </c>
      <c r="S25" s="1191" t="str">
        <f t="shared" ca="1" si="8"/>
        <v>Alerta</v>
      </c>
      <c r="T25" s="91">
        <v>1</v>
      </c>
      <c r="U25" s="238">
        <f t="shared" si="5"/>
        <v>1</v>
      </c>
      <c r="V25" s="240">
        <f t="shared" si="6"/>
        <v>0.47259088286208883</v>
      </c>
      <c r="W25" s="1192" t="str">
        <f t="shared" si="7"/>
        <v>Incumple</v>
      </c>
      <c r="X25" s="114" t="s">
        <v>1116</v>
      </c>
      <c r="Y25" s="419" t="s">
        <v>1117</v>
      </c>
      <c r="Z25" s="172">
        <f t="shared" si="3"/>
        <v>0.73629544143104442</v>
      </c>
      <c r="AA25" s="909">
        <v>1</v>
      </c>
      <c r="AB25" s="909">
        <v>0.25</v>
      </c>
      <c r="AC25" s="1206">
        <f t="shared" si="1"/>
        <v>0.66209848047701481</v>
      </c>
      <c r="AD25" s="420" t="s">
        <v>3445</v>
      </c>
    </row>
    <row r="26" spans="1:30" s="503" customFormat="1" ht="409.5" customHeight="1" thickBot="1" x14ac:dyDescent="0.25">
      <c r="A26" s="255" t="s">
        <v>344</v>
      </c>
      <c r="B26" s="255" t="s">
        <v>55</v>
      </c>
      <c r="C26" s="290" t="s">
        <v>1110</v>
      </c>
      <c r="D26" s="239" t="s">
        <v>1111</v>
      </c>
      <c r="E26" s="239" t="s">
        <v>1112</v>
      </c>
      <c r="F26" s="239" t="s">
        <v>1118</v>
      </c>
      <c r="G26" s="290" t="s">
        <v>1119</v>
      </c>
      <c r="H26" s="294">
        <v>1</v>
      </c>
      <c r="I26" s="290" t="s">
        <v>1096</v>
      </c>
      <c r="J26" s="276"/>
      <c r="K26" s="276"/>
      <c r="L26" s="239" t="s">
        <v>1115</v>
      </c>
      <c r="M26" s="291">
        <v>43374</v>
      </c>
      <c r="N26" s="1313">
        <v>46356</v>
      </c>
      <c r="O26" s="1199">
        <f t="shared" si="4"/>
        <v>426</v>
      </c>
      <c r="P26" s="115">
        <v>46021</v>
      </c>
      <c r="Q26" s="115">
        <f>P26</f>
        <v>46021</v>
      </c>
      <c r="R26" s="1190">
        <f t="shared" si="9"/>
        <v>-47.857142857142833</v>
      </c>
      <c r="S26" s="1191" t="str">
        <f t="shared" ca="1" si="8"/>
        <v>En tiempo</v>
      </c>
      <c r="T26" s="91">
        <v>0.59</v>
      </c>
      <c r="U26" s="238">
        <f t="shared" si="5"/>
        <v>0.59</v>
      </c>
      <c r="V26" s="240" t="str">
        <f t="shared" si="6"/>
        <v>100%</v>
      </c>
      <c r="W26" s="1192" t="str">
        <f>IF(P26&lt;=N26,"Cumple","Incumple")</f>
        <v>Cumple</v>
      </c>
      <c r="X26" s="226" t="s">
        <v>3446</v>
      </c>
      <c r="Y26" s="1381" t="s">
        <v>3447</v>
      </c>
      <c r="Z26" s="172">
        <f t="shared" si="3"/>
        <v>0.79499999999999993</v>
      </c>
      <c r="AA26" s="909">
        <v>0.8</v>
      </c>
      <c r="AB26" s="909">
        <v>0.4</v>
      </c>
      <c r="AC26" s="1200">
        <f t="shared" si="1"/>
        <v>0.66500000000000004</v>
      </c>
      <c r="AD26" s="420" t="s">
        <v>1120</v>
      </c>
    </row>
    <row r="27" spans="1:30" s="503" customFormat="1" ht="408" customHeight="1" thickBot="1" x14ac:dyDescent="0.25">
      <c r="A27" s="255" t="s">
        <v>344</v>
      </c>
      <c r="B27" s="255" t="s">
        <v>55</v>
      </c>
      <c r="C27" s="290" t="s">
        <v>1110</v>
      </c>
      <c r="D27" s="239" t="s">
        <v>1111</v>
      </c>
      <c r="E27" s="239" t="s">
        <v>1112</v>
      </c>
      <c r="F27" s="239" t="s">
        <v>1121</v>
      </c>
      <c r="G27" s="290" t="s">
        <v>1122</v>
      </c>
      <c r="H27" s="294">
        <v>1</v>
      </c>
      <c r="I27" s="290" t="s">
        <v>1096</v>
      </c>
      <c r="J27" s="276"/>
      <c r="K27" s="276"/>
      <c r="L27" s="239" t="s">
        <v>1115</v>
      </c>
      <c r="M27" s="291">
        <v>43374</v>
      </c>
      <c r="N27" s="115">
        <v>45107</v>
      </c>
      <c r="O27" s="1199">
        <f t="shared" si="4"/>
        <v>247.57142857142858</v>
      </c>
      <c r="P27" s="115">
        <v>46021</v>
      </c>
      <c r="Q27" s="115">
        <f>P27</f>
        <v>46021</v>
      </c>
      <c r="R27" s="1190">
        <f t="shared" si="9"/>
        <v>130.57142857142858</v>
      </c>
      <c r="S27" s="1191" t="str">
        <f t="shared" ca="1" si="8"/>
        <v>Alerta</v>
      </c>
      <c r="T27" s="91">
        <v>0.59</v>
      </c>
      <c r="U27" s="238">
        <f t="shared" si="5"/>
        <v>0.59</v>
      </c>
      <c r="V27" s="240">
        <f t="shared" si="6"/>
        <v>0.47259088286208883</v>
      </c>
      <c r="W27" s="1192" t="str">
        <f>IF(P27&lt;=N27,"Cumple","Incumple")</f>
        <v>Incumple</v>
      </c>
      <c r="X27" s="226" t="s">
        <v>3448</v>
      </c>
      <c r="Y27" s="1381" t="s">
        <v>3449</v>
      </c>
      <c r="Z27" s="172">
        <f t="shared" si="3"/>
        <v>0.53129544143104446</v>
      </c>
      <c r="AA27" s="909"/>
      <c r="AB27" s="909"/>
      <c r="AC27" s="1200">
        <f t="shared" si="1"/>
        <v>0.53129544143104446</v>
      </c>
      <c r="AD27" s="420" t="s">
        <v>1123</v>
      </c>
    </row>
    <row r="28" spans="1:30" s="503" customFormat="1" ht="373.5" customHeight="1" thickBot="1" x14ac:dyDescent="0.25">
      <c r="A28" s="255" t="s">
        <v>344</v>
      </c>
      <c r="B28" s="255" t="s">
        <v>55</v>
      </c>
      <c r="C28" s="290" t="s">
        <v>1124</v>
      </c>
      <c r="D28" s="239" t="s">
        <v>1125</v>
      </c>
      <c r="E28" s="239" t="s">
        <v>1126</v>
      </c>
      <c r="F28" s="239" t="s">
        <v>1127</v>
      </c>
      <c r="G28" s="290" t="s">
        <v>1128</v>
      </c>
      <c r="H28" s="290">
        <v>1</v>
      </c>
      <c r="I28" s="290" t="s">
        <v>1042</v>
      </c>
      <c r="J28" s="276"/>
      <c r="K28" s="276"/>
      <c r="L28" s="290" t="s">
        <v>1128</v>
      </c>
      <c r="M28" s="291">
        <v>43374</v>
      </c>
      <c r="N28" s="418">
        <v>45107</v>
      </c>
      <c r="O28" s="1199">
        <f t="shared" si="4"/>
        <v>247.57142857142858</v>
      </c>
      <c r="P28" s="115">
        <v>46021</v>
      </c>
      <c r="Q28" s="115">
        <f>P28</f>
        <v>46021</v>
      </c>
      <c r="R28" s="1190">
        <f t="shared" si="9"/>
        <v>130.57142857142858</v>
      </c>
      <c r="S28" s="1191" t="str">
        <f t="shared" ca="1" si="8"/>
        <v>Alerta</v>
      </c>
      <c r="T28" s="91">
        <v>0</v>
      </c>
      <c r="U28" s="238">
        <f t="shared" si="5"/>
        <v>0</v>
      </c>
      <c r="V28" s="240">
        <f t="shared" si="6"/>
        <v>0.47259088286208883</v>
      </c>
      <c r="W28" s="1192" t="str">
        <f>IF(P28&lt;=N28,"Cumple","Incumple")</f>
        <v>Incumple</v>
      </c>
      <c r="X28" s="226" t="s">
        <v>3450</v>
      </c>
      <c r="Y28" s="1381" t="s">
        <v>3451</v>
      </c>
      <c r="Z28" s="172">
        <f t="shared" si="3"/>
        <v>0.23629544143104442</v>
      </c>
      <c r="AA28" s="909"/>
      <c r="AB28" s="909"/>
      <c r="AC28" s="1200">
        <f t="shared" si="1"/>
        <v>0.23629544143104442</v>
      </c>
      <c r="AD28" s="420" t="s">
        <v>3452</v>
      </c>
    </row>
    <row r="29" spans="1:30" s="503" customFormat="1" ht="128.25" x14ac:dyDescent="0.2">
      <c r="A29" s="255" t="s">
        <v>344</v>
      </c>
      <c r="B29" s="255" t="s">
        <v>55</v>
      </c>
      <c r="C29" s="290" t="s">
        <v>1129</v>
      </c>
      <c r="D29" s="239" t="s">
        <v>1130</v>
      </c>
      <c r="E29" s="239" t="s">
        <v>1131</v>
      </c>
      <c r="F29" s="239" t="s">
        <v>1132</v>
      </c>
      <c r="G29" s="290" t="s">
        <v>1133</v>
      </c>
      <c r="H29" s="293">
        <v>3</v>
      </c>
      <c r="I29" s="290" t="s">
        <v>1134</v>
      </c>
      <c r="J29" s="276"/>
      <c r="K29" s="276"/>
      <c r="L29" s="239" t="s">
        <v>1135</v>
      </c>
      <c r="M29" s="291">
        <v>43466</v>
      </c>
      <c r="N29" s="418">
        <v>43739</v>
      </c>
      <c r="O29" s="1199">
        <f t="shared" si="4"/>
        <v>39</v>
      </c>
      <c r="P29" s="115">
        <v>44560</v>
      </c>
      <c r="Q29" s="115">
        <v>44560</v>
      </c>
      <c r="R29" s="1190">
        <f t="shared" si="9"/>
        <v>117.28571428571428</v>
      </c>
      <c r="S29" s="1191" t="str">
        <f t="shared" ca="1" si="8"/>
        <v>Alerta</v>
      </c>
      <c r="T29" s="91">
        <v>3</v>
      </c>
      <c r="U29" s="238">
        <f t="shared" si="5"/>
        <v>1</v>
      </c>
      <c r="V29" s="240">
        <f t="shared" si="6"/>
        <v>0</v>
      </c>
      <c r="W29" s="1192" t="str">
        <f>IF(Q29&lt;=N29,"Cumple","Incumple")</f>
        <v>Incumple</v>
      </c>
      <c r="X29" s="114" t="s">
        <v>1136</v>
      </c>
      <c r="Y29" s="419" t="s">
        <v>1137</v>
      </c>
      <c r="Z29" s="172">
        <f t="shared" si="3"/>
        <v>0.5</v>
      </c>
      <c r="AA29" s="909">
        <v>1</v>
      </c>
      <c r="AB29" s="909">
        <v>0.9</v>
      </c>
      <c r="AC29" s="1206">
        <f t="shared" si="1"/>
        <v>0.79999999999999993</v>
      </c>
      <c r="AD29" s="420" t="s">
        <v>1138</v>
      </c>
    </row>
    <row r="30" spans="1:30" s="503" customFormat="1" ht="409.5" customHeight="1" x14ac:dyDescent="0.2">
      <c r="A30" s="255" t="s">
        <v>344</v>
      </c>
      <c r="B30" s="255" t="s">
        <v>55</v>
      </c>
      <c r="C30" s="290" t="s">
        <v>1129</v>
      </c>
      <c r="D30" s="239" t="s">
        <v>1130</v>
      </c>
      <c r="E30" s="239" t="s">
        <v>1131</v>
      </c>
      <c r="F30" s="239" t="s">
        <v>1139</v>
      </c>
      <c r="G30" s="290" t="s">
        <v>1140</v>
      </c>
      <c r="H30" s="293">
        <v>1</v>
      </c>
      <c r="I30" s="290" t="s">
        <v>1141</v>
      </c>
      <c r="J30" s="276"/>
      <c r="K30" s="276"/>
      <c r="L30" s="239" t="s">
        <v>1142</v>
      </c>
      <c r="M30" s="291">
        <v>43374</v>
      </c>
      <c r="N30" s="418">
        <v>43739</v>
      </c>
      <c r="O30" s="1199">
        <f t="shared" si="4"/>
        <v>52.142857142857146</v>
      </c>
      <c r="P30" s="115">
        <v>46021</v>
      </c>
      <c r="Q30" s="115">
        <f>P30</f>
        <v>46021</v>
      </c>
      <c r="R30" s="1190">
        <f t="shared" si="9"/>
        <v>326</v>
      </c>
      <c r="S30" s="1191" t="str">
        <f t="shared" ca="1" si="8"/>
        <v>Alerta</v>
      </c>
      <c r="T30" s="91">
        <v>1</v>
      </c>
      <c r="U30" s="238">
        <f t="shared" si="5"/>
        <v>1</v>
      </c>
      <c r="V30" s="240">
        <f t="shared" si="6"/>
        <v>0</v>
      </c>
      <c r="W30" s="1192" t="str">
        <f>IF(P30&lt;=N30,"Cumple","Incumple")</f>
        <v>Incumple</v>
      </c>
      <c r="X30" s="1387" t="s">
        <v>3453</v>
      </c>
      <c r="Y30" s="1381" t="s">
        <v>3454</v>
      </c>
      <c r="Z30" s="172">
        <f t="shared" si="3"/>
        <v>0.5</v>
      </c>
      <c r="AA30" s="909">
        <v>1</v>
      </c>
      <c r="AB30" s="909">
        <v>0.8</v>
      </c>
      <c r="AC30" s="1206">
        <f t="shared" si="1"/>
        <v>0.76666666666666661</v>
      </c>
      <c r="AD30" s="420" t="s">
        <v>1143</v>
      </c>
    </row>
    <row r="31" spans="1:30" s="503" customFormat="1" ht="333.75" customHeight="1" x14ac:dyDescent="0.2">
      <c r="A31" s="255" t="s">
        <v>344</v>
      </c>
      <c r="B31" s="255" t="s">
        <v>55</v>
      </c>
      <c r="C31" s="290" t="s">
        <v>1129</v>
      </c>
      <c r="D31" s="239" t="s">
        <v>1130</v>
      </c>
      <c r="E31" s="239" t="s">
        <v>1131</v>
      </c>
      <c r="F31" s="239" t="s">
        <v>1144</v>
      </c>
      <c r="G31" s="239" t="s">
        <v>1145</v>
      </c>
      <c r="H31" s="239">
        <v>4</v>
      </c>
      <c r="I31" s="290" t="s">
        <v>1141</v>
      </c>
      <c r="J31" s="276"/>
      <c r="K31" s="276"/>
      <c r="L31" s="239" t="s">
        <v>1146</v>
      </c>
      <c r="M31" s="291">
        <v>43374</v>
      </c>
      <c r="N31" s="418">
        <v>43739</v>
      </c>
      <c r="O31" s="1199">
        <f t="shared" si="4"/>
        <v>52.142857142857146</v>
      </c>
      <c r="P31" s="115">
        <v>46021</v>
      </c>
      <c r="Q31" s="115">
        <f>P31</f>
        <v>46021</v>
      </c>
      <c r="R31" s="1190">
        <f>(P31-M31)/7-O31</f>
        <v>326</v>
      </c>
      <c r="S31" s="1191" t="str">
        <f ca="1">IF((N31-TODAY())/7&gt;=0,"En tiempo","Alerta")</f>
        <v>Alerta</v>
      </c>
      <c r="T31" s="91">
        <v>3.6</v>
      </c>
      <c r="U31" s="238">
        <f t="shared" si="5"/>
        <v>0.9</v>
      </c>
      <c r="V31" s="240">
        <f t="shared" si="6"/>
        <v>0</v>
      </c>
      <c r="W31" s="1192" t="str">
        <f>IF(P31&lt;=N31,"Cumple","Incumple")</f>
        <v>Incumple</v>
      </c>
      <c r="X31" s="226" t="s">
        <v>3455</v>
      </c>
      <c r="Y31" s="1381" t="s">
        <v>3456</v>
      </c>
      <c r="Z31" s="172">
        <f t="shared" si="3"/>
        <v>0.45</v>
      </c>
      <c r="AA31" s="909">
        <v>1</v>
      </c>
      <c r="AB31" s="909">
        <v>0.8</v>
      </c>
      <c r="AC31" s="1206">
        <f t="shared" si="1"/>
        <v>0.75</v>
      </c>
      <c r="AD31" s="420" t="s">
        <v>1143</v>
      </c>
    </row>
    <row r="32" spans="1:30" ht="30.75" customHeight="1" x14ac:dyDescent="0.2">
      <c r="G32" s="1194" t="s">
        <v>80</v>
      </c>
      <c r="H32" s="1203">
        <f>SUM(H7:H31)</f>
        <v>42</v>
      </c>
      <c r="R32" s="1596" t="s">
        <v>81</v>
      </c>
      <c r="S32" s="1596"/>
      <c r="T32" s="1205">
        <f>SUM(T7:T31)</f>
        <v>37.28</v>
      </c>
      <c r="U32" s="229">
        <f>AVERAGE(U7:U31)</f>
        <v>0.82319999999999993</v>
      </c>
      <c r="V32" s="1204" t="s">
        <v>46</v>
      </c>
      <c r="W32" s="1206">
        <f>(COUNTIF(W7:W31,"Cumple")*100%)/COUNTA(W7:W31)</f>
        <v>0.24</v>
      </c>
      <c r="AA32" s="1594" t="s">
        <v>81</v>
      </c>
      <c r="AB32" s="1595"/>
      <c r="AC32" s="1207">
        <f>AVERAGE(AC7:AC31)</f>
        <v>0.59508487327792714</v>
      </c>
    </row>
  </sheetData>
  <autoFilter ref="A6:AD32" xr:uid="{D8E0F7AD-5EA4-4CC1-A127-8512A1FA8B7F}"/>
  <mergeCells count="30">
    <mergeCell ref="O1:P2"/>
    <mergeCell ref="Q1:Y2"/>
    <mergeCell ref="A5:N5"/>
    <mergeCell ref="O5:Y5"/>
    <mergeCell ref="Z5:AD5"/>
    <mergeCell ref="W3:X3"/>
    <mergeCell ref="Z1:AD1"/>
    <mergeCell ref="A2:B2"/>
    <mergeCell ref="C2:F2"/>
    <mergeCell ref="G2:H2"/>
    <mergeCell ref="I2:N2"/>
    <mergeCell ref="Z2:AD4"/>
    <mergeCell ref="Q3:V3"/>
    <mergeCell ref="A1:B1"/>
    <mergeCell ref="C1:N1"/>
    <mergeCell ref="A3:B3"/>
    <mergeCell ref="C3:F3"/>
    <mergeCell ref="G3:H3"/>
    <mergeCell ref="I3:N3"/>
    <mergeCell ref="O3:P3"/>
    <mergeCell ref="T4:U4"/>
    <mergeCell ref="AA32:AB32"/>
    <mergeCell ref="R32:S32"/>
    <mergeCell ref="V4:Y4"/>
    <mergeCell ref="A4:B4"/>
    <mergeCell ref="C4:F4"/>
    <mergeCell ref="G4:H4"/>
    <mergeCell ref="I4:N4"/>
    <mergeCell ref="O4:P4"/>
    <mergeCell ref="Q4:S4"/>
  </mergeCells>
  <conditionalFormatting sqref="R7:R31">
    <cfRule type="cellIs" dxfId="320" priority="38" operator="greaterThan">
      <formula>0</formula>
    </cfRule>
    <cfRule type="cellIs" dxfId="319" priority="39" operator="lessThan">
      <formula>0</formula>
    </cfRule>
  </conditionalFormatting>
  <conditionalFormatting sqref="S7:S31">
    <cfRule type="containsText" dxfId="318" priority="36" operator="containsText" text="Alerta">
      <formula>NOT(ISERROR(SEARCH("Alerta",S7)))</formula>
    </cfRule>
    <cfRule type="containsText" dxfId="317" priority="37" operator="containsText" text="En tiempo">
      <formula>NOT(ISERROR(SEARCH("En tiempo",S7)))</formula>
    </cfRule>
  </conditionalFormatting>
  <conditionalFormatting sqref="U7:U32">
    <cfRule type="cellIs" dxfId="316" priority="4" stopIfTrue="1" operator="between">
      <formula>0.8</formula>
      <formula>1</formula>
    </cfRule>
    <cfRule type="cellIs" dxfId="315" priority="5" stopIfTrue="1" operator="between">
      <formula>0.5</formula>
      <formula>0.79</formula>
    </cfRule>
    <cfRule type="cellIs" dxfId="314" priority="6" stopIfTrue="1" operator="between">
      <formula>0.3</formula>
      <formula>0.49</formula>
    </cfRule>
    <cfRule type="cellIs" dxfId="313" priority="7" stopIfTrue="1" operator="between">
      <formula>0</formula>
      <formula>0.29</formula>
    </cfRule>
  </conditionalFormatting>
  <conditionalFormatting sqref="V7:V31 Z7:Z31">
    <cfRule type="cellIs" dxfId="312" priority="30" operator="between">
      <formula>0.19</formula>
      <formula>0</formula>
    </cfRule>
    <cfRule type="cellIs" dxfId="311" priority="31" operator="between">
      <formula>0.49</formula>
      <formula>0.2</formula>
    </cfRule>
    <cfRule type="cellIs" dxfId="310" priority="32" operator="between">
      <formula>0.89</formula>
      <formula>0.5</formula>
    </cfRule>
    <cfRule type="cellIs" dxfId="309" priority="33" operator="between">
      <formula>1</formula>
      <formula>0.9</formula>
    </cfRule>
  </conditionalFormatting>
  <conditionalFormatting sqref="W7:W31">
    <cfRule type="containsText" dxfId="308" priority="34" operator="containsText" text="Incumple">
      <formula>NOT(ISERROR(SEARCH("Incumple",W7)))</formula>
    </cfRule>
    <cfRule type="containsText" dxfId="307" priority="35" operator="containsText" text="Cumple">
      <formula>NOT(ISERROR(SEARCH("Cumple",W7)))</formula>
    </cfRule>
  </conditionalFormatting>
  <conditionalFormatting sqref="W32">
    <cfRule type="cellIs" dxfId="306" priority="22" operator="between">
      <formula>0.19</formula>
      <formula>0</formula>
    </cfRule>
    <cfRule type="cellIs" dxfId="305" priority="23" operator="between">
      <formula>0.49</formula>
      <formula>0.2</formula>
    </cfRule>
    <cfRule type="cellIs" dxfId="304" priority="24" operator="between">
      <formula>0.89</formula>
      <formula>0.5</formula>
    </cfRule>
    <cfRule type="cellIs" dxfId="303" priority="25" operator="between">
      <formula>1</formula>
      <formula>0.9</formula>
    </cfRule>
  </conditionalFormatting>
  <conditionalFormatting sqref="AC7:AC9 AC11:AC32">
    <cfRule type="cellIs" dxfId="302" priority="1" operator="between">
      <formula>0.3</formula>
      <formula>0</formula>
    </cfRule>
    <cfRule type="cellIs" dxfId="301" priority="2" operator="between">
      <formula>0.6999</formula>
      <formula>0.3111</formula>
    </cfRule>
    <cfRule type="cellIs" dxfId="300" priority="3" operator="between">
      <formula>1</formula>
      <formula>0.7</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22A3F-F700-47BC-93EA-071391DAE722}">
  <sheetPr>
    <tabColor theme="9"/>
  </sheetPr>
  <dimension ref="A1:AD21"/>
  <sheetViews>
    <sheetView topLeftCell="F1" zoomScale="84" zoomScaleNormal="84" workbookViewId="0">
      <selection activeCell="R8" sqref="R8"/>
    </sheetView>
  </sheetViews>
  <sheetFormatPr baseColWidth="10" defaultColWidth="9.140625" defaultRowHeight="12.75" x14ac:dyDescent="0.2"/>
  <cols>
    <col min="1" max="1" width="12.28515625" style="53" customWidth="1"/>
    <col min="2" max="2" width="12.7109375" style="53" customWidth="1"/>
    <col min="3" max="3" width="46.28515625" style="53" customWidth="1"/>
    <col min="4" max="4" width="35.42578125" style="53" customWidth="1"/>
    <col min="5" max="5" width="33.140625" style="53" customWidth="1"/>
    <col min="6" max="6" width="40.42578125" style="53" customWidth="1"/>
    <col min="7" max="7" width="25.85546875" style="53" customWidth="1"/>
    <col min="8" max="8" width="13" style="53" customWidth="1"/>
    <col min="9" max="9" width="35.5703125" style="53" customWidth="1"/>
    <col min="10" max="10" width="16.140625" style="53" customWidth="1"/>
    <col min="11" max="11" width="21.5703125" style="53" customWidth="1"/>
    <col min="12" max="12" width="20.42578125" style="53" customWidth="1"/>
    <col min="13" max="14" width="14.140625" style="53" customWidth="1"/>
    <col min="15" max="15" width="16.28515625" style="53" customWidth="1"/>
    <col min="16" max="16" width="17.28515625" style="53" customWidth="1"/>
    <col min="17" max="17" width="13.140625" style="53" customWidth="1"/>
    <col min="18" max="18" width="11.42578125" style="53" customWidth="1"/>
    <col min="19" max="19" width="11.140625" style="53" customWidth="1"/>
    <col min="20" max="20" width="15" style="53" customWidth="1"/>
    <col min="21" max="21" width="16.5703125" style="53" customWidth="1"/>
    <col min="22" max="22" width="14.42578125" style="53" customWidth="1"/>
    <col min="23" max="23" width="16.7109375" style="53" customWidth="1"/>
    <col min="24" max="24" width="116.7109375" style="53" customWidth="1"/>
    <col min="25" max="25" width="135.140625" style="217" customWidth="1"/>
    <col min="26" max="26" width="12.42578125" style="53" customWidth="1"/>
    <col min="27" max="27" width="13.42578125" style="53" customWidth="1"/>
    <col min="28" max="28" width="14.140625" style="53" customWidth="1"/>
    <col min="29" max="29" width="12.5703125" style="53" customWidth="1"/>
    <col min="30" max="30" width="124.7109375" style="53" customWidth="1"/>
    <col min="31" max="41" width="9.140625" bestFit="1" customWidth="1"/>
    <col min="42" max="49" width="0" hidden="1" customWidth="1"/>
    <col min="50" max="50" width="22.42578125" customWidth="1"/>
  </cols>
  <sheetData>
    <row r="1" spans="1:30" ht="98.25" customHeight="1" thickBot="1" x14ac:dyDescent="0.25">
      <c r="A1" s="1464" t="s">
        <v>0</v>
      </c>
      <c r="B1" s="1464"/>
      <c r="C1" s="1464" t="s">
        <v>1</v>
      </c>
      <c r="D1" s="1464"/>
      <c r="E1" s="1464"/>
      <c r="F1" s="1464"/>
      <c r="G1" s="1464"/>
      <c r="H1" s="1464"/>
      <c r="I1" s="1464"/>
      <c r="J1" s="1464"/>
      <c r="K1" s="1464"/>
      <c r="L1" s="1464"/>
      <c r="M1" s="1464"/>
      <c r="N1" s="1464"/>
      <c r="O1" s="1464"/>
      <c r="P1" s="1464"/>
      <c r="Q1" s="1464" t="s">
        <v>2</v>
      </c>
      <c r="R1" s="1464"/>
      <c r="S1" s="1464"/>
      <c r="T1" s="1464"/>
      <c r="U1" s="1464"/>
      <c r="V1" s="1464"/>
      <c r="W1" s="1464"/>
      <c r="X1" s="1607"/>
      <c r="Y1" s="1607"/>
      <c r="Z1" s="1464" t="s">
        <v>2</v>
      </c>
      <c r="AA1" s="1464"/>
      <c r="AB1" s="1464"/>
      <c r="AC1" s="1464"/>
      <c r="AD1" s="1464"/>
    </row>
    <row r="2" spans="1:30" ht="36.75" customHeight="1" thickBot="1" x14ac:dyDescent="0.25">
      <c r="A2" s="1464" t="s">
        <v>3</v>
      </c>
      <c r="B2" s="1464"/>
      <c r="C2" s="1464" t="s">
        <v>4</v>
      </c>
      <c r="D2" s="1474"/>
      <c r="E2" s="1474"/>
      <c r="F2" s="1474"/>
      <c r="G2" s="1464" t="s">
        <v>5</v>
      </c>
      <c r="H2" s="1464"/>
      <c r="I2" s="1464" t="s">
        <v>6</v>
      </c>
      <c r="J2" s="1464"/>
      <c r="K2" s="1464"/>
      <c r="L2" s="1464"/>
      <c r="M2" s="1464"/>
      <c r="N2" s="1464"/>
      <c r="O2" s="1464"/>
      <c r="P2" s="1464"/>
      <c r="Q2" s="1464"/>
      <c r="R2" s="1464"/>
      <c r="S2" s="1464"/>
      <c r="T2" s="1464"/>
      <c r="U2" s="1464"/>
      <c r="V2" s="1464"/>
      <c r="W2" s="1464"/>
      <c r="X2" s="1607"/>
      <c r="Y2" s="1607"/>
      <c r="Z2" s="1464"/>
      <c r="AA2" s="1464"/>
      <c r="AB2" s="1464"/>
      <c r="AC2" s="1464"/>
      <c r="AD2" s="1464"/>
    </row>
    <row r="3" spans="1:30" ht="36.75" customHeight="1" thickBot="1" x14ac:dyDescent="0.25">
      <c r="A3" s="1463" t="s">
        <v>7</v>
      </c>
      <c r="B3" s="1463"/>
      <c r="C3" s="1464" t="s">
        <v>1147</v>
      </c>
      <c r="D3" s="1464"/>
      <c r="E3" s="1464"/>
      <c r="F3" s="1464"/>
      <c r="G3" s="1463" t="s">
        <v>9</v>
      </c>
      <c r="H3" s="1463"/>
      <c r="I3" s="1465" t="s">
        <v>1148</v>
      </c>
      <c r="J3" s="1464"/>
      <c r="K3" s="1464"/>
      <c r="L3" s="1464"/>
      <c r="M3" s="1464"/>
      <c r="N3" s="1464"/>
      <c r="O3" s="1463" t="s">
        <v>11</v>
      </c>
      <c r="P3" s="1463"/>
      <c r="Q3" s="1465">
        <v>46021</v>
      </c>
      <c r="R3" s="1465"/>
      <c r="S3" s="1465"/>
      <c r="T3" s="1465"/>
      <c r="U3" s="1465"/>
      <c r="V3" s="1465"/>
      <c r="W3" s="1463" t="s">
        <v>12</v>
      </c>
      <c r="X3" s="1612"/>
      <c r="Y3" s="382" t="s">
        <v>774</v>
      </c>
      <c r="Z3" s="1464"/>
      <c r="AA3" s="1464"/>
      <c r="AB3" s="1464"/>
      <c r="AC3" s="1464"/>
      <c r="AD3" s="1464"/>
    </row>
    <row r="4" spans="1:30" ht="40.5" customHeight="1" thickBot="1" x14ac:dyDescent="0.25">
      <c r="A4" s="1463" t="s">
        <v>14</v>
      </c>
      <c r="B4" s="1463"/>
      <c r="C4" s="1464" t="s">
        <v>1149</v>
      </c>
      <c r="D4" s="1464"/>
      <c r="E4" s="1464"/>
      <c r="F4" s="1464"/>
      <c r="G4" s="1463" t="s">
        <v>16</v>
      </c>
      <c r="H4" s="1463"/>
      <c r="I4" s="1465">
        <v>45245</v>
      </c>
      <c r="J4" s="1465"/>
      <c r="K4" s="1465"/>
      <c r="L4" s="1465"/>
      <c r="M4" s="1465"/>
      <c r="N4" s="1465"/>
      <c r="O4" s="1463" t="s">
        <v>17</v>
      </c>
      <c r="P4" s="1463"/>
      <c r="Q4" s="1599" t="s">
        <v>18</v>
      </c>
      <c r="R4" s="1599"/>
      <c r="S4" s="1599"/>
      <c r="T4" s="1467" t="s">
        <v>19</v>
      </c>
      <c r="U4" s="1467"/>
      <c r="V4" s="1464" t="s">
        <v>1151</v>
      </c>
      <c r="W4" s="1464"/>
      <c r="X4" s="1607"/>
      <c r="Y4" s="1607"/>
      <c r="Z4" s="1464"/>
      <c r="AA4" s="1464"/>
      <c r="AB4" s="1464"/>
      <c r="AC4" s="1464"/>
      <c r="AD4" s="1464"/>
    </row>
    <row r="5" spans="1:30" ht="23.25" customHeight="1" thickBot="1" x14ac:dyDescent="0.25">
      <c r="A5" s="1608" t="s">
        <v>21</v>
      </c>
      <c r="B5" s="1608"/>
      <c r="C5" s="1608"/>
      <c r="D5" s="1608"/>
      <c r="E5" s="1608"/>
      <c r="F5" s="1608"/>
      <c r="G5" s="1608"/>
      <c r="H5" s="1608"/>
      <c r="I5" s="1608"/>
      <c r="J5" s="1608"/>
      <c r="K5" s="1608"/>
      <c r="L5" s="1608"/>
      <c r="M5" s="1608"/>
      <c r="N5" s="1608"/>
      <c r="O5" s="1609" t="s">
        <v>1152</v>
      </c>
      <c r="P5" s="1609"/>
      <c r="Q5" s="1609"/>
      <c r="R5" s="1609"/>
      <c r="S5" s="1609"/>
      <c r="T5" s="1609"/>
      <c r="U5" s="1609"/>
      <c r="V5" s="1609"/>
      <c r="W5" s="1609"/>
      <c r="X5" s="1610"/>
      <c r="Y5" s="1610"/>
      <c r="Z5" s="1611" t="s">
        <v>23</v>
      </c>
      <c r="AA5" s="1611"/>
      <c r="AB5" s="1611"/>
      <c r="AC5" s="1611"/>
      <c r="AD5" s="1611"/>
    </row>
    <row r="6" spans="1:30" ht="75.75" thickBot="1" x14ac:dyDescent="0.25">
      <c r="A6" s="109" t="s">
        <v>24</v>
      </c>
      <c r="B6" s="109" t="s">
        <v>25</v>
      </c>
      <c r="C6" s="109" t="s">
        <v>26</v>
      </c>
      <c r="D6" s="109" t="s">
        <v>27</v>
      </c>
      <c r="E6" s="109" t="s">
        <v>28</v>
      </c>
      <c r="F6" s="109" t="s">
        <v>29</v>
      </c>
      <c r="G6" s="109" t="s">
        <v>30</v>
      </c>
      <c r="H6" s="109" t="s">
        <v>31</v>
      </c>
      <c r="I6" s="109" t="s">
        <v>32</v>
      </c>
      <c r="J6" s="109" t="s">
        <v>33</v>
      </c>
      <c r="K6" s="109" t="s">
        <v>34</v>
      </c>
      <c r="L6" s="109" t="s">
        <v>35</v>
      </c>
      <c r="M6" s="109" t="s">
        <v>36</v>
      </c>
      <c r="N6" s="109" t="s">
        <v>37</v>
      </c>
      <c r="O6" s="110" t="s">
        <v>38</v>
      </c>
      <c r="P6" s="110" t="s">
        <v>39</v>
      </c>
      <c r="Q6" s="851" t="s">
        <v>40</v>
      </c>
      <c r="R6" s="110" t="s">
        <v>41</v>
      </c>
      <c r="S6" s="110" t="s">
        <v>42</v>
      </c>
      <c r="T6" s="110" t="s">
        <v>43</v>
      </c>
      <c r="U6" s="110" t="s">
        <v>44</v>
      </c>
      <c r="V6" s="110" t="s">
        <v>45</v>
      </c>
      <c r="W6" s="110" t="s">
        <v>46</v>
      </c>
      <c r="X6" s="110" t="s">
        <v>47</v>
      </c>
      <c r="Y6" s="383" t="s">
        <v>48</v>
      </c>
      <c r="Z6" s="113" t="s">
        <v>49</v>
      </c>
      <c r="AA6" s="113" t="s">
        <v>50</v>
      </c>
      <c r="AB6" s="113" t="s">
        <v>51</v>
      </c>
      <c r="AC6" s="113" t="s">
        <v>52</v>
      </c>
      <c r="AD6" s="113" t="s">
        <v>53</v>
      </c>
    </row>
    <row r="7" spans="1:30" s="181" customFormat="1" ht="228.75" customHeight="1" x14ac:dyDescent="0.2">
      <c r="A7" s="255" t="s">
        <v>344</v>
      </c>
      <c r="B7" s="255" t="s">
        <v>55</v>
      </c>
      <c r="C7" s="295" t="s">
        <v>1153</v>
      </c>
      <c r="D7" s="295" t="s">
        <v>1154</v>
      </c>
      <c r="E7" s="295" t="s">
        <v>1155</v>
      </c>
      <c r="F7" s="273" t="s">
        <v>1156</v>
      </c>
      <c r="G7" s="295" t="s">
        <v>1157</v>
      </c>
      <c r="H7" s="296">
        <v>2</v>
      </c>
      <c r="I7" s="273" t="s">
        <v>1158</v>
      </c>
      <c r="J7" s="273" t="s">
        <v>157</v>
      </c>
      <c r="K7" s="273" t="s">
        <v>471</v>
      </c>
      <c r="L7" s="273" t="s">
        <v>1159</v>
      </c>
      <c r="M7" s="421">
        <v>44753</v>
      </c>
      <c r="N7" s="421">
        <v>45118</v>
      </c>
      <c r="O7" s="422">
        <f t="shared" ref="O7:O13" si="0">(N7-M7)/7</f>
        <v>52.142857142857146</v>
      </c>
      <c r="P7" s="115">
        <v>45869</v>
      </c>
      <c r="Q7" s="115">
        <v>45272</v>
      </c>
      <c r="R7" s="507">
        <f>(Q7-M7)/7-O7</f>
        <v>21.999999999999993</v>
      </c>
      <c r="S7" s="508" t="str">
        <f t="shared" ref="S7:S20" ca="1" si="1">IF((N7-TODAY())/7&gt;=0,"En tiempo","Alerta")</f>
        <v>Alerta</v>
      </c>
      <c r="T7" s="423">
        <v>2</v>
      </c>
      <c r="U7" s="241">
        <f>IF(T7/H7=1,1,+T7/H7)</f>
        <v>1</v>
      </c>
      <c r="V7" s="241">
        <f t="shared" ref="V7:V12" si="2">IF(R7&gt;O7,0%,IF(R7&lt;=0,"100%",1-(R7/O7)))</f>
        <v>0.5780821917808221</v>
      </c>
      <c r="W7" s="519" t="str">
        <f>IF(Q7&lt;=N7,"Cumple","Incumple")</f>
        <v>Incumple</v>
      </c>
      <c r="X7" s="903" t="s">
        <v>1160</v>
      </c>
      <c r="Y7" s="904" t="s">
        <v>1161</v>
      </c>
      <c r="Z7" s="116">
        <f t="shared" ref="Z7:Z20" si="3">(U7+V7)/2</f>
        <v>0.78904109589041105</v>
      </c>
      <c r="AA7" s="427">
        <v>1</v>
      </c>
      <c r="AB7" s="427">
        <v>0.5</v>
      </c>
      <c r="AC7" s="234">
        <f>AVERAGE(Z7:AB7)</f>
        <v>0.76301369863013713</v>
      </c>
      <c r="AD7" s="428" t="s">
        <v>1162</v>
      </c>
    </row>
    <row r="8" spans="1:30" s="181" customFormat="1" ht="409.5" customHeight="1" thickBot="1" x14ac:dyDescent="0.25">
      <c r="A8" s="255" t="s">
        <v>344</v>
      </c>
      <c r="B8" s="255" t="s">
        <v>55</v>
      </c>
      <c r="C8" s="295" t="s">
        <v>1153</v>
      </c>
      <c r="D8" s="295" t="s">
        <v>1154</v>
      </c>
      <c r="E8" s="295" t="s">
        <v>1155</v>
      </c>
      <c r="F8" s="273" t="s">
        <v>1163</v>
      </c>
      <c r="G8" s="295" t="s">
        <v>1157</v>
      </c>
      <c r="H8" s="296">
        <v>2</v>
      </c>
      <c r="I8" s="273" t="s">
        <v>1158</v>
      </c>
      <c r="J8" s="273" t="s">
        <v>157</v>
      </c>
      <c r="K8" s="273" t="s">
        <v>471</v>
      </c>
      <c r="L8" s="273" t="s">
        <v>1159</v>
      </c>
      <c r="M8" s="421">
        <v>44774</v>
      </c>
      <c r="N8" s="421">
        <v>45139</v>
      </c>
      <c r="O8" s="422">
        <f t="shared" si="0"/>
        <v>52.142857142857146</v>
      </c>
      <c r="P8" s="115">
        <v>45869</v>
      </c>
      <c r="Q8" s="115">
        <v>45107</v>
      </c>
      <c r="R8" s="507">
        <f>(Q8-M8)/7-O8</f>
        <v>-4.5714285714285765</v>
      </c>
      <c r="S8" s="508" t="str">
        <f t="shared" ca="1" si="1"/>
        <v>Alerta</v>
      </c>
      <c r="T8" s="423">
        <v>2</v>
      </c>
      <c r="U8" s="241">
        <f t="shared" ref="U8:U20" si="4">IF(T8/H8=1,1,+T8/H8)</f>
        <v>1</v>
      </c>
      <c r="V8" s="241" t="str">
        <f t="shared" si="2"/>
        <v>100%</v>
      </c>
      <c r="W8" s="519" t="str">
        <f>IF(Q8&lt;=N8,"Cumple","Incumple")</f>
        <v>Cumple</v>
      </c>
      <c r="X8" s="905" t="s">
        <v>1164</v>
      </c>
      <c r="Y8" s="906" t="s">
        <v>1165</v>
      </c>
      <c r="Z8" s="116">
        <f t="shared" si="3"/>
        <v>1</v>
      </c>
      <c r="AA8" s="427">
        <v>1</v>
      </c>
      <c r="AB8" s="427">
        <v>0.5</v>
      </c>
      <c r="AC8" s="234">
        <f t="shared" ref="AC8:AC16" si="5">AVERAGE(Z8:AB8)</f>
        <v>0.83333333333333337</v>
      </c>
      <c r="AD8" s="428" t="s">
        <v>1166</v>
      </c>
    </row>
    <row r="9" spans="1:30" s="181" customFormat="1" ht="409.5" customHeight="1" x14ac:dyDescent="0.2">
      <c r="A9" s="255" t="s">
        <v>344</v>
      </c>
      <c r="B9" s="255" t="s">
        <v>55</v>
      </c>
      <c r="C9" s="295" t="s">
        <v>1167</v>
      </c>
      <c r="D9" s="295" t="s">
        <v>1168</v>
      </c>
      <c r="E9" s="295" t="s">
        <v>1155</v>
      </c>
      <c r="F9" s="295" t="s">
        <v>1169</v>
      </c>
      <c r="G9" s="295" t="s">
        <v>1170</v>
      </c>
      <c r="H9" s="296">
        <v>1</v>
      </c>
      <c r="I9" s="273" t="s">
        <v>1158</v>
      </c>
      <c r="J9" s="273" t="s">
        <v>62</v>
      </c>
      <c r="K9" s="273" t="s">
        <v>471</v>
      </c>
      <c r="L9" s="273" t="s">
        <v>1171</v>
      </c>
      <c r="M9" s="421">
        <v>44816</v>
      </c>
      <c r="N9" s="421">
        <v>45181</v>
      </c>
      <c r="O9" s="422">
        <f t="shared" si="0"/>
        <v>52.142857142857146</v>
      </c>
      <c r="P9" s="115">
        <v>46021</v>
      </c>
      <c r="Q9" s="115">
        <f>P9</f>
        <v>46021</v>
      </c>
      <c r="R9" s="507">
        <f>(Q9-M9)/7-O9</f>
        <v>120</v>
      </c>
      <c r="S9" s="508" t="str">
        <f t="shared" ca="1" si="1"/>
        <v>Alerta</v>
      </c>
      <c r="T9" s="423">
        <v>0</v>
      </c>
      <c r="U9" s="241">
        <f t="shared" si="4"/>
        <v>0</v>
      </c>
      <c r="V9" s="241">
        <f t="shared" si="2"/>
        <v>0</v>
      </c>
      <c r="W9" s="519" t="str">
        <f>IF(Q9&lt;=N9,"Cumple","Incumple")</f>
        <v>Incumple</v>
      </c>
      <c r="X9" s="907" t="s">
        <v>3457</v>
      </c>
      <c r="Y9" s="1312" t="s">
        <v>3458</v>
      </c>
      <c r="Z9" s="116">
        <f t="shared" si="3"/>
        <v>0</v>
      </c>
      <c r="AA9" s="427">
        <v>1</v>
      </c>
      <c r="AB9" s="427">
        <v>0.25</v>
      </c>
      <c r="AC9" s="234">
        <f>AVERAGE(Z9:AB9)</f>
        <v>0.41666666666666669</v>
      </c>
      <c r="AD9" s="428" t="s">
        <v>1172</v>
      </c>
    </row>
    <row r="10" spans="1:30" s="181" customFormat="1" ht="409.5" customHeight="1" x14ac:dyDescent="0.2">
      <c r="A10" s="255" t="s">
        <v>344</v>
      </c>
      <c r="B10" s="255" t="s">
        <v>55</v>
      </c>
      <c r="C10" s="295" t="s">
        <v>1167</v>
      </c>
      <c r="D10" s="295" t="s">
        <v>1168</v>
      </c>
      <c r="E10" s="295" t="s">
        <v>1155</v>
      </c>
      <c r="F10" s="295" t="s">
        <v>1173</v>
      </c>
      <c r="G10" s="295" t="s">
        <v>1174</v>
      </c>
      <c r="H10" s="296">
        <v>1</v>
      </c>
      <c r="I10" s="273" t="s">
        <v>1175</v>
      </c>
      <c r="J10" s="273" t="s">
        <v>62</v>
      </c>
      <c r="K10" s="273" t="s">
        <v>471</v>
      </c>
      <c r="L10" s="273" t="s">
        <v>1176</v>
      </c>
      <c r="M10" s="421">
        <v>44837</v>
      </c>
      <c r="N10" s="421">
        <v>45202</v>
      </c>
      <c r="O10" s="422">
        <f t="shared" si="0"/>
        <v>52.142857142857146</v>
      </c>
      <c r="P10" s="115">
        <v>46021</v>
      </c>
      <c r="Q10" s="115">
        <f t="shared" ref="Q10" si="6">P10</f>
        <v>46021</v>
      </c>
      <c r="R10" s="507">
        <f>(Q10-M10)/7-O10</f>
        <v>117</v>
      </c>
      <c r="S10" s="508" t="str">
        <f t="shared" ca="1" si="1"/>
        <v>Alerta</v>
      </c>
      <c r="T10" s="423">
        <v>0</v>
      </c>
      <c r="U10" s="241">
        <f t="shared" si="4"/>
        <v>0</v>
      </c>
      <c r="V10" s="241">
        <f t="shared" si="2"/>
        <v>0</v>
      </c>
      <c r="W10" s="519" t="str">
        <f t="shared" ref="W10:W15" si="7">IF(P10&lt;=N10,"Cumple","Incumple")</f>
        <v>Incumple</v>
      </c>
      <c r="X10" s="1179" t="s">
        <v>3459</v>
      </c>
      <c r="Y10" s="1180" t="s">
        <v>3460</v>
      </c>
      <c r="Z10" s="116">
        <f>(U10+V10)/2</f>
        <v>0</v>
      </c>
      <c r="AA10" s="427"/>
      <c r="AB10" s="427"/>
      <c r="AC10" s="234"/>
      <c r="AD10" s="1183" t="s">
        <v>1172</v>
      </c>
    </row>
    <row r="11" spans="1:30" s="181" customFormat="1" ht="409.5" customHeight="1" x14ac:dyDescent="0.2">
      <c r="A11" s="255" t="s">
        <v>344</v>
      </c>
      <c r="B11" s="255" t="s">
        <v>55</v>
      </c>
      <c r="C11" s="295" t="s">
        <v>1167</v>
      </c>
      <c r="D11" s="295" t="s">
        <v>1168</v>
      </c>
      <c r="E11" s="295" t="s">
        <v>1155</v>
      </c>
      <c r="F11" s="295" t="s">
        <v>1177</v>
      </c>
      <c r="G11" s="295" t="s">
        <v>1178</v>
      </c>
      <c r="H11" s="296">
        <v>1</v>
      </c>
      <c r="I11" s="273" t="s">
        <v>1179</v>
      </c>
      <c r="J11" s="273" t="s">
        <v>62</v>
      </c>
      <c r="K11" s="273" t="s">
        <v>471</v>
      </c>
      <c r="L11" s="273" t="s">
        <v>1180</v>
      </c>
      <c r="M11" s="421">
        <v>44866</v>
      </c>
      <c r="N11" s="421">
        <v>45234</v>
      </c>
      <c r="O11" s="422">
        <f t="shared" si="0"/>
        <v>52.571428571428569</v>
      </c>
      <c r="P11" s="115">
        <v>46021</v>
      </c>
      <c r="Q11" s="115">
        <f>P11</f>
        <v>46021</v>
      </c>
      <c r="R11" s="507">
        <f t="shared" ref="R11:R17" si="8">(Q11-M11)/7-O11</f>
        <v>112.42857142857143</v>
      </c>
      <c r="S11" s="508" t="str">
        <f t="shared" ca="1" si="1"/>
        <v>Alerta</v>
      </c>
      <c r="T11" s="423">
        <v>0</v>
      </c>
      <c r="U11" s="241">
        <f t="shared" si="4"/>
        <v>0</v>
      </c>
      <c r="V11" s="241">
        <f t="shared" si="2"/>
        <v>0</v>
      </c>
      <c r="W11" s="519" t="str">
        <f t="shared" si="7"/>
        <v>Incumple</v>
      </c>
      <c r="X11" s="796" t="s">
        <v>3461</v>
      </c>
      <c r="Y11" s="1181" t="s">
        <v>3462</v>
      </c>
      <c r="Z11" s="116">
        <f t="shared" si="3"/>
        <v>0</v>
      </c>
      <c r="AA11" s="427"/>
      <c r="AB11" s="427"/>
      <c r="AC11" s="234"/>
      <c r="AD11" s="1183" t="s">
        <v>1172</v>
      </c>
    </row>
    <row r="12" spans="1:30" s="181" customFormat="1" ht="386.25" customHeight="1" x14ac:dyDescent="0.2">
      <c r="A12" s="255" t="s">
        <v>344</v>
      </c>
      <c r="B12" s="255" t="s">
        <v>55</v>
      </c>
      <c r="C12" s="295" t="s">
        <v>1167</v>
      </c>
      <c r="D12" s="295" t="s">
        <v>1168</v>
      </c>
      <c r="E12" s="295" t="s">
        <v>1155</v>
      </c>
      <c r="F12" s="295" t="s">
        <v>1181</v>
      </c>
      <c r="G12" s="295" t="s">
        <v>1182</v>
      </c>
      <c r="H12" s="296">
        <v>1</v>
      </c>
      <c r="I12" s="273" t="s">
        <v>1183</v>
      </c>
      <c r="J12" s="273" t="s">
        <v>62</v>
      </c>
      <c r="K12" s="273" t="s">
        <v>471</v>
      </c>
      <c r="L12" s="273" t="s">
        <v>1184</v>
      </c>
      <c r="M12" s="421">
        <v>44873</v>
      </c>
      <c r="N12" s="421">
        <v>45245</v>
      </c>
      <c r="O12" s="422">
        <f t="shared" si="0"/>
        <v>53.142857142857146</v>
      </c>
      <c r="P12" s="115">
        <v>46021</v>
      </c>
      <c r="Q12" s="115">
        <f>P12</f>
        <v>46021</v>
      </c>
      <c r="R12" s="507">
        <f t="shared" si="8"/>
        <v>110.85714285714286</v>
      </c>
      <c r="S12" s="508" t="str">
        <f t="shared" ca="1" si="1"/>
        <v>Alerta</v>
      </c>
      <c r="T12" s="423">
        <v>0</v>
      </c>
      <c r="U12" s="241">
        <f t="shared" si="4"/>
        <v>0</v>
      </c>
      <c r="V12" s="241">
        <f t="shared" si="2"/>
        <v>0</v>
      </c>
      <c r="W12" s="519" t="str">
        <f t="shared" si="7"/>
        <v>Incumple</v>
      </c>
      <c r="X12" s="907" t="s">
        <v>3463</v>
      </c>
      <c r="Y12" s="1388" t="s">
        <v>1185</v>
      </c>
      <c r="Z12" s="116">
        <f t="shared" si="3"/>
        <v>0</v>
      </c>
      <c r="AA12" s="427"/>
      <c r="AB12" s="427"/>
      <c r="AC12" s="234"/>
      <c r="AD12" s="1183" t="s">
        <v>1172</v>
      </c>
    </row>
    <row r="13" spans="1:30" s="181" customFormat="1" ht="406.5" customHeight="1" x14ac:dyDescent="0.2">
      <c r="A13" s="255" t="s">
        <v>344</v>
      </c>
      <c r="B13" s="255" t="s">
        <v>55</v>
      </c>
      <c r="C13" s="295" t="s">
        <v>1167</v>
      </c>
      <c r="D13" s="295" t="s">
        <v>1168</v>
      </c>
      <c r="E13" s="295" t="s">
        <v>1155</v>
      </c>
      <c r="F13" s="295" t="s">
        <v>1186</v>
      </c>
      <c r="G13" s="295" t="s">
        <v>1187</v>
      </c>
      <c r="H13" s="296">
        <v>1</v>
      </c>
      <c r="I13" s="273" t="s">
        <v>1188</v>
      </c>
      <c r="J13" s="273" t="s">
        <v>62</v>
      </c>
      <c r="K13" s="273" t="s">
        <v>471</v>
      </c>
      <c r="L13" s="273" t="s">
        <v>1189</v>
      </c>
      <c r="M13" s="421">
        <v>44880</v>
      </c>
      <c r="N13" s="421">
        <v>45245</v>
      </c>
      <c r="O13" s="422">
        <f t="shared" si="0"/>
        <v>52.142857142857146</v>
      </c>
      <c r="P13" s="115">
        <v>46021</v>
      </c>
      <c r="Q13" s="115">
        <f>P13</f>
        <v>46021</v>
      </c>
      <c r="R13" s="507">
        <f t="shared" si="8"/>
        <v>110.85714285714286</v>
      </c>
      <c r="S13" s="508" t="str">
        <f t="shared" ca="1" si="1"/>
        <v>Alerta</v>
      </c>
      <c r="T13" s="423">
        <v>0</v>
      </c>
      <c r="U13" s="241">
        <f t="shared" si="4"/>
        <v>0</v>
      </c>
      <c r="V13" s="241">
        <f>IF(R12&gt;O12,0%,IF(R12&lt;=0,"100%",1-(R12/O12)))</f>
        <v>0</v>
      </c>
      <c r="W13" s="519" t="str">
        <f t="shared" si="7"/>
        <v>Incumple</v>
      </c>
      <c r="X13" s="907" t="s">
        <v>3464</v>
      </c>
      <c r="Y13" s="1388" t="s">
        <v>1185</v>
      </c>
      <c r="Z13" s="116">
        <f t="shared" si="3"/>
        <v>0</v>
      </c>
      <c r="AA13" s="427"/>
      <c r="AB13" s="427"/>
      <c r="AC13" s="234"/>
      <c r="AD13" s="1183" t="s">
        <v>1172</v>
      </c>
    </row>
    <row r="14" spans="1:30" s="181" customFormat="1" ht="279.75" customHeight="1" x14ac:dyDescent="0.2">
      <c r="A14" s="255" t="s">
        <v>344</v>
      </c>
      <c r="B14" s="255" t="s">
        <v>55</v>
      </c>
      <c r="C14" s="295" t="s">
        <v>1190</v>
      </c>
      <c r="D14" s="295" t="s">
        <v>1191</v>
      </c>
      <c r="E14" s="295" t="s">
        <v>1192</v>
      </c>
      <c r="F14" s="295" t="s">
        <v>1193</v>
      </c>
      <c r="G14" s="295" t="s">
        <v>1194</v>
      </c>
      <c r="H14" s="296">
        <v>1</v>
      </c>
      <c r="I14" s="273" t="s">
        <v>1195</v>
      </c>
      <c r="J14" s="273" t="s">
        <v>62</v>
      </c>
      <c r="K14" s="273" t="s">
        <v>471</v>
      </c>
      <c r="L14" s="273" t="s">
        <v>1194</v>
      </c>
      <c r="M14" s="421">
        <v>44760</v>
      </c>
      <c r="N14" s="421">
        <v>45125</v>
      </c>
      <c r="O14" s="422">
        <f t="shared" ref="O14:O20" si="9">(N14-M14)/7</f>
        <v>52.142857142857146</v>
      </c>
      <c r="P14" s="115">
        <v>46021</v>
      </c>
      <c r="Q14" s="115">
        <f>P14</f>
        <v>46021</v>
      </c>
      <c r="R14" s="507">
        <f t="shared" si="8"/>
        <v>128</v>
      </c>
      <c r="S14" s="508" t="str">
        <f t="shared" ca="1" si="1"/>
        <v>Alerta</v>
      </c>
      <c r="T14" s="424">
        <v>0</v>
      </c>
      <c r="U14" s="241">
        <f t="shared" si="4"/>
        <v>0</v>
      </c>
      <c r="V14" s="241">
        <f t="shared" ref="V14:V20" si="10">IF(R14&gt;O14,0%,IF(R14&lt;=0,"100%",1-(R14/O14)))</f>
        <v>0</v>
      </c>
      <c r="W14" s="519" t="str">
        <f t="shared" si="7"/>
        <v>Incumple</v>
      </c>
      <c r="X14" s="907" t="s">
        <v>3465</v>
      </c>
      <c r="Y14" s="1389" t="s">
        <v>1196</v>
      </c>
      <c r="Z14" s="116">
        <f t="shared" si="3"/>
        <v>0</v>
      </c>
      <c r="AA14" s="427"/>
      <c r="AB14" s="427"/>
      <c r="AC14" s="234"/>
      <c r="AD14" s="1183" t="s">
        <v>1197</v>
      </c>
    </row>
    <row r="15" spans="1:30" s="181" customFormat="1" ht="336.75" customHeight="1" x14ac:dyDescent="0.2">
      <c r="A15" s="255" t="s">
        <v>344</v>
      </c>
      <c r="B15" s="255" t="s">
        <v>55</v>
      </c>
      <c r="C15" s="295" t="s">
        <v>1198</v>
      </c>
      <c r="D15" s="295" t="s">
        <v>1199</v>
      </c>
      <c r="E15" s="295" t="s">
        <v>1200</v>
      </c>
      <c r="F15" s="295" t="s">
        <v>1201</v>
      </c>
      <c r="G15" s="295" t="s">
        <v>1202</v>
      </c>
      <c r="H15" s="296">
        <v>4</v>
      </c>
      <c r="I15" s="273" t="s">
        <v>1195</v>
      </c>
      <c r="J15" s="273" t="s">
        <v>62</v>
      </c>
      <c r="K15" s="273" t="s">
        <v>463</v>
      </c>
      <c r="L15" s="273" t="s">
        <v>1202</v>
      </c>
      <c r="M15" s="421">
        <v>44805</v>
      </c>
      <c r="N15" s="421">
        <v>45170</v>
      </c>
      <c r="O15" s="422">
        <f t="shared" si="9"/>
        <v>52.142857142857146</v>
      </c>
      <c r="P15" s="115">
        <v>46021</v>
      </c>
      <c r="Q15" s="115">
        <f>P15</f>
        <v>46021</v>
      </c>
      <c r="R15" s="507">
        <f t="shared" si="8"/>
        <v>121.57142857142858</v>
      </c>
      <c r="S15" s="508" t="str">
        <f t="shared" ca="1" si="1"/>
        <v>Alerta</v>
      </c>
      <c r="T15" s="425">
        <v>0</v>
      </c>
      <c r="U15" s="241">
        <f t="shared" si="4"/>
        <v>0</v>
      </c>
      <c r="V15" s="241">
        <f t="shared" si="10"/>
        <v>0</v>
      </c>
      <c r="W15" s="519" t="str">
        <f t="shared" si="7"/>
        <v>Incumple</v>
      </c>
      <c r="X15" s="907" t="s">
        <v>1203</v>
      </c>
      <c r="Y15" s="1312" t="s">
        <v>3466</v>
      </c>
      <c r="Z15" s="116">
        <f t="shared" si="3"/>
        <v>0</v>
      </c>
      <c r="AA15" s="427"/>
      <c r="AB15" s="427"/>
      <c r="AC15" s="234"/>
      <c r="AD15" s="1183" t="s">
        <v>1204</v>
      </c>
    </row>
    <row r="16" spans="1:30" s="181" customFormat="1" ht="267.75" customHeight="1" x14ac:dyDescent="0.2">
      <c r="A16" s="255" t="s">
        <v>344</v>
      </c>
      <c r="B16" s="255" t="s">
        <v>55</v>
      </c>
      <c r="C16" s="295" t="s">
        <v>1205</v>
      </c>
      <c r="D16" s="295" t="s">
        <v>1206</v>
      </c>
      <c r="E16" s="295" t="s">
        <v>1207</v>
      </c>
      <c r="F16" s="273" t="s">
        <v>1208</v>
      </c>
      <c r="G16" s="295" t="s">
        <v>1209</v>
      </c>
      <c r="H16" s="297">
        <v>1</v>
      </c>
      <c r="I16" s="273" t="s">
        <v>1210</v>
      </c>
      <c r="J16" s="273" t="s">
        <v>62</v>
      </c>
      <c r="K16" s="273" t="s">
        <v>471</v>
      </c>
      <c r="L16" s="273" t="s">
        <v>1211</v>
      </c>
      <c r="M16" s="421">
        <v>44774</v>
      </c>
      <c r="N16" s="421">
        <v>45143</v>
      </c>
      <c r="O16" s="422">
        <f>(N16-M16)/7</f>
        <v>52.714285714285715</v>
      </c>
      <c r="P16" s="115">
        <v>46021</v>
      </c>
      <c r="Q16" s="115">
        <v>45107</v>
      </c>
      <c r="R16" s="507">
        <f t="shared" si="8"/>
        <v>-5.1428571428571459</v>
      </c>
      <c r="S16" s="508" t="str">
        <f t="shared" ca="1" si="1"/>
        <v>Alerta</v>
      </c>
      <c r="T16" s="425">
        <v>1</v>
      </c>
      <c r="U16" s="241">
        <f t="shared" si="4"/>
        <v>1</v>
      </c>
      <c r="V16" s="241" t="str">
        <f t="shared" si="10"/>
        <v>100%</v>
      </c>
      <c r="W16" s="519" t="str">
        <f>IF(Q16&lt;=N16,"Cumple","Incumple")</f>
        <v>Cumple</v>
      </c>
      <c r="X16" s="1182" t="s">
        <v>1212</v>
      </c>
      <c r="Y16" s="1390" t="s">
        <v>3467</v>
      </c>
      <c r="Z16" s="116">
        <f t="shared" si="3"/>
        <v>1</v>
      </c>
      <c r="AA16" s="427">
        <v>0.5</v>
      </c>
      <c r="AB16" s="427">
        <v>0.25</v>
      </c>
      <c r="AC16" s="234">
        <f t="shared" si="5"/>
        <v>0.58333333333333337</v>
      </c>
      <c r="AD16" s="1183" t="s">
        <v>1213</v>
      </c>
    </row>
    <row r="17" spans="1:30" s="181" customFormat="1" ht="304.5" customHeight="1" x14ac:dyDescent="0.2">
      <c r="A17" s="255" t="s">
        <v>344</v>
      </c>
      <c r="B17" s="255" t="s">
        <v>55</v>
      </c>
      <c r="C17" s="295" t="s">
        <v>1205</v>
      </c>
      <c r="D17" s="295" t="s">
        <v>1206</v>
      </c>
      <c r="E17" s="295" t="s">
        <v>1207</v>
      </c>
      <c r="F17" s="273" t="s">
        <v>1214</v>
      </c>
      <c r="G17" s="295" t="s">
        <v>1215</v>
      </c>
      <c r="H17" s="296">
        <v>1</v>
      </c>
      <c r="I17" s="273" t="s">
        <v>1210</v>
      </c>
      <c r="J17" s="273" t="s">
        <v>62</v>
      </c>
      <c r="K17" s="273" t="s">
        <v>471</v>
      </c>
      <c r="L17" s="273" t="s">
        <v>1216</v>
      </c>
      <c r="M17" s="421">
        <v>44760</v>
      </c>
      <c r="N17" s="421">
        <v>45125</v>
      </c>
      <c r="O17" s="422">
        <f t="shared" si="9"/>
        <v>52.142857142857146</v>
      </c>
      <c r="P17" s="115">
        <v>46021</v>
      </c>
      <c r="Q17" s="115">
        <f>P17</f>
        <v>46021</v>
      </c>
      <c r="R17" s="507">
        <f t="shared" si="8"/>
        <v>128</v>
      </c>
      <c r="S17" s="508" t="str">
        <f t="shared" ca="1" si="1"/>
        <v>Alerta</v>
      </c>
      <c r="T17" s="425">
        <v>0</v>
      </c>
      <c r="U17" s="241">
        <f t="shared" si="4"/>
        <v>0</v>
      </c>
      <c r="V17" s="241">
        <f t="shared" si="10"/>
        <v>0</v>
      </c>
      <c r="W17" s="519" t="str">
        <f>IF(P17&lt;=N17,"Cumple","Incumple")</f>
        <v>Incumple</v>
      </c>
      <c r="X17" s="907" t="s">
        <v>3468</v>
      </c>
      <c r="Y17" s="1180" t="s">
        <v>3469</v>
      </c>
      <c r="Z17" s="116">
        <f t="shared" si="3"/>
        <v>0</v>
      </c>
      <c r="AA17" s="427"/>
      <c r="AB17" s="427"/>
      <c r="AC17" s="234">
        <f>AVERAGE(Z17:AB17)</f>
        <v>0</v>
      </c>
      <c r="AD17" s="1183" t="s">
        <v>1217</v>
      </c>
    </row>
    <row r="18" spans="1:30" s="181" customFormat="1" ht="372.75" customHeight="1" x14ac:dyDescent="0.2">
      <c r="A18" s="255" t="s">
        <v>344</v>
      </c>
      <c r="B18" s="255" t="s">
        <v>55</v>
      </c>
      <c r="C18" s="295" t="s">
        <v>1218</v>
      </c>
      <c r="D18" s="295" t="s">
        <v>1219</v>
      </c>
      <c r="E18" s="295" t="s">
        <v>1220</v>
      </c>
      <c r="F18" s="295" t="s">
        <v>1221</v>
      </c>
      <c r="G18" s="295" t="s">
        <v>1222</v>
      </c>
      <c r="H18" s="295">
        <v>1</v>
      </c>
      <c r="I18" s="273" t="s">
        <v>1223</v>
      </c>
      <c r="J18" s="273" t="s">
        <v>93</v>
      </c>
      <c r="K18" s="273" t="s">
        <v>63</v>
      </c>
      <c r="L18" s="273" t="s">
        <v>1224</v>
      </c>
      <c r="M18" s="421">
        <v>44852</v>
      </c>
      <c r="N18" s="421">
        <v>45217</v>
      </c>
      <c r="O18" s="422">
        <f t="shared" si="9"/>
        <v>52.142857142857146</v>
      </c>
      <c r="P18" s="115">
        <v>45869</v>
      </c>
      <c r="Q18" s="115">
        <v>45657</v>
      </c>
      <c r="R18" s="507">
        <f>(Q18-M18)/7-O18</f>
        <v>62.857142857142854</v>
      </c>
      <c r="S18" s="508" t="str">
        <f t="shared" ca="1" si="1"/>
        <v>Alerta</v>
      </c>
      <c r="T18" s="426">
        <v>1</v>
      </c>
      <c r="U18" s="241">
        <f t="shared" si="4"/>
        <v>1</v>
      </c>
      <c r="V18" s="241">
        <f t="shared" si="10"/>
        <v>0</v>
      </c>
      <c r="W18" s="519" t="str">
        <f>IF(Q18&lt;=N18,"Cumple","Incumple")</f>
        <v>Incumple</v>
      </c>
      <c r="X18" s="905" t="s">
        <v>3470</v>
      </c>
      <c r="Y18" s="908" t="s">
        <v>1225</v>
      </c>
      <c r="Z18" s="116">
        <f t="shared" si="3"/>
        <v>0.5</v>
      </c>
      <c r="AA18" s="427">
        <v>0.25</v>
      </c>
      <c r="AB18" s="427">
        <v>0.5</v>
      </c>
      <c r="AC18" s="234">
        <f>AVERAGE(Z18:AB18)</f>
        <v>0.41666666666666669</v>
      </c>
      <c r="AD18" s="910" t="s">
        <v>1226</v>
      </c>
    </row>
    <row r="19" spans="1:30" s="181" customFormat="1" ht="408.75" customHeight="1" x14ac:dyDescent="0.2">
      <c r="A19" s="255" t="s">
        <v>344</v>
      </c>
      <c r="B19" s="255" t="s">
        <v>55</v>
      </c>
      <c r="C19" s="295" t="s">
        <v>1227</v>
      </c>
      <c r="D19" s="295" t="s">
        <v>1228</v>
      </c>
      <c r="E19" s="273" t="s">
        <v>1229</v>
      </c>
      <c r="F19" s="273" t="s">
        <v>1230</v>
      </c>
      <c r="G19" s="273" t="s">
        <v>1231</v>
      </c>
      <c r="H19" s="297">
        <v>1</v>
      </c>
      <c r="I19" s="273" t="s">
        <v>1232</v>
      </c>
      <c r="J19" s="273" t="s">
        <v>62</v>
      </c>
      <c r="K19" s="273" t="s">
        <v>471</v>
      </c>
      <c r="L19" s="273" t="s">
        <v>1233</v>
      </c>
      <c r="M19" s="421">
        <v>44874</v>
      </c>
      <c r="N19" s="421">
        <v>45239</v>
      </c>
      <c r="O19" s="422">
        <f t="shared" si="9"/>
        <v>52.142857142857146</v>
      </c>
      <c r="P19" s="115">
        <v>45868</v>
      </c>
      <c r="Q19" s="115">
        <f>P19</f>
        <v>45868</v>
      </c>
      <c r="R19" s="507">
        <f>(Q19-M19)/7-O19</f>
        <v>89.857142857142861</v>
      </c>
      <c r="S19" s="508" t="str">
        <f t="shared" ca="1" si="1"/>
        <v>Alerta</v>
      </c>
      <c r="T19" s="425">
        <v>0.9</v>
      </c>
      <c r="U19" s="241">
        <f t="shared" si="4"/>
        <v>0.9</v>
      </c>
      <c r="V19" s="241">
        <f t="shared" si="10"/>
        <v>0</v>
      </c>
      <c r="W19" s="519" t="str">
        <f>IF(Q19&lt;=N19,"Cumple","Incumple")</f>
        <v>Incumple</v>
      </c>
      <c r="X19" s="796" t="s">
        <v>1234</v>
      </c>
      <c r="Y19" s="1180" t="s">
        <v>3471</v>
      </c>
      <c r="Z19" s="116">
        <f t="shared" si="3"/>
        <v>0.45</v>
      </c>
      <c r="AA19" s="427">
        <v>1</v>
      </c>
      <c r="AB19" s="427">
        <v>0.9</v>
      </c>
      <c r="AC19" s="234">
        <f>AVERAGE(Z19:AB19)</f>
        <v>0.78333333333333333</v>
      </c>
      <c r="AD19" s="428" t="s">
        <v>1235</v>
      </c>
    </row>
    <row r="20" spans="1:30" s="181" customFormat="1" ht="407.25" customHeight="1" x14ac:dyDescent="0.2">
      <c r="A20" s="255" t="s">
        <v>344</v>
      </c>
      <c r="B20" s="255" t="s">
        <v>55</v>
      </c>
      <c r="C20" s="295" t="s">
        <v>1227</v>
      </c>
      <c r="D20" s="295" t="s">
        <v>1228</v>
      </c>
      <c r="E20" s="273" t="s">
        <v>1236</v>
      </c>
      <c r="F20" s="273" t="s">
        <v>1237</v>
      </c>
      <c r="G20" s="295" t="s">
        <v>1238</v>
      </c>
      <c r="H20" s="297">
        <v>1</v>
      </c>
      <c r="I20" s="273" t="s">
        <v>1232</v>
      </c>
      <c r="J20" s="273" t="s">
        <v>62</v>
      </c>
      <c r="K20" s="273" t="s">
        <v>471</v>
      </c>
      <c r="L20" s="273" t="s">
        <v>1239</v>
      </c>
      <c r="M20" s="421">
        <v>44880</v>
      </c>
      <c r="N20" s="421">
        <v>45245</v>
      </c>
      <c r="O20" s="422">
        <f t="shared" si="9"/>
        <v>52.142857142857146</v>
      </c>
      <c r="P20" s="115">
        <v>46021</v>
      </c>
      <c r="Q20" s="115">
        <f>P20</f>
        <v>46021</v>
      </c>
      <c r="R20" s="507">
        <f>(Q20-M20)/7-O20</f>
        <v>110.85714285714286</v>
      </c>
      <c r="S20" s="508" t="str">
        <f t="shared" ca="1" si="1"/>
        <v>Alerta</v>
      </c>
      <c r="T20" s="425">
        <v>0.9</v>
      </c>
      <c r="U20" s="241">
        <f t="shared" si="4"/>
        <v>0.9</v>
      </c>
      <c r="V20" s="241">
        <f t="shared" si="10"/>
        <v>0</v>
      </c>
      <c r="W20" s="519" t="str">
        <f>IF(Q20&lt;=N20,"Cumple","Incumple")</f>
        <v>Incumple</v>
      </c>
      <c r="X20" s="796" t="s">
        <v>1240</v>
      </c>
      <c r="Y20" s="1180" t="s">
        <v>3472</v>
      </c>
      <c r="Z20" s="116">
        <f t="shared" si="3"/>
        <v>0.45</v>
      </c>
      <c r="AA20" s="427">
        <v>1</v>
      </c>
      <c r="AB20" s="427">
        <v>0.9</v>
      </c>
      <c r="AC20" s="234">
        <f>AVERAGE(Z20:AB20)</f>
        <v>0.78333333333333333</v>
      </c>
      <c r="AD20" s="428" t="s">
        <v>1235</v>
      </c>
    </row>
    <row r="21" spans="1:30" ht="15.75" thickBot="1" x14ac:dyDescent="0.25">
      <c r="G21" s="109" t="s">
        <v>80</v>
      </c>
      <c r="H21" s="120">
        <f>SUM(H7:H20)</f>
        <v>19</v>
      </c>
      <c r="R21" s="1606" t="s">
        <v>81</v>
      </c>
      <c r="S21" s="1606"/>
      <c r="T21" s="119">
        <f>SUM(T7:T19)</f>
        <v>6.9</v>
      </c>
      <c r="U21" s="116">
        <f>AVERAGE(U7:U20)</f>
        <v>0.41428571428571431</v>
      </c>
      <c r="V21" s="60"/>
      <c r="W21" s="117">
        <f>(COUNTIF(W7:W20,"Cumple")*100%)/COUNTA(W7:W20)</f>
        <v>0.14285714285714285</v>
      </c>
      <c r="AA21" s="1606" t="s">
        <v>81</v>
      </c>
      <c r="AB21" s="1606"/>
      <c r="AC21" s="117">
        <f>AVERAGE(AC7:AC20)</f>
        <v>0.57246004566210051</v>
      </c>
    </row>
  </sheetData>
  <autoFilter ref="A6:AW21" xr:uid="{DB022A3F-F700-47BC-93EA-071391DAE722}"/>
  <mergeCells count="29">
    <mergeCell ref="Z5:AD5"/>
    <mergeCell ref="W3:X3"/>
    <mergeCell ref="A1:B1"/>
    <mergeCell ref="C1:N1"/>
    <mergeCell ref="A2:B2"/>
    <mergeCell ref="C2:F2"/>
    <mergeCell ref="G2:H2"/>
    <mergeCell ref="I2:N2"/>
    <mergeCell ref="T4:U4"/>
    <mergeCell ref="V4:Y4"/>
    <mergeCell ref="A4:B4"/>
    <mergeCell ref="C4:F4"/>
    <mergeCell ref="G4:H4"/>
    <mergeCell ref="AA21:AB21"/>
    <mergeCell ref="R21:S21"/>
    <mergeCell ref="O1:P2"/>
    <mergeCell ref="Q1:Y2"/>
    <mergeCell ref="A3:B3"/>
    <mergeCell ref="C3:F3"/>
    <mergeCell ref="G3:H3"/>
    <mergeCell ref="I4:N4"/>
    <mergeCell ref="O4:P4"/>
    <mergeCell ref="Q4:S4"/>
    <mergeCell ref="I3:N3"/>
    <mergeCell ref="O3:P3"/>
    <mergeCell ref="Q3:V3"/>
    <mergeCell ref="Z1:AD4"/>
    <mergeCell ref="A5:N5"/>
    <mergeCell ref="O5:Y5"/>
  </mergeCells>
  <conditionalFormatting sqref="R7:R20">
    <cfRule type="cellIs" dxfId="299" priority="1" operator="greaterThan">
      <formula>0</formula>
    </cfRule>
    <cfRule type="cellIs" dxfId="298" priority="2" operator="lessThan">
      <formula>0</formula>
    </cfRule>
  </conditionalFormatting>
  <conditionalFormatting sqref="S7:S20">
    <cfRule type="containsText" dxfId="297" priority="24" operator="containsText" text="Alerta">
      <formula>NOT(ISERROR(SEARCH("Alerta",S7)))</formula>
    </cfRule>
    <cfRule type="containsText" dxfId="296" priority="25" operator="containsText" text="En tiempo">
      <formula>NOT(ISERROR(SEARCH("En tiempo",S7)))</formula>
    </cfRule>
  </conditionalFormatting>
  <conditionalFormatting sqref="U7:V7 Z7:Z20 V8:V11 U8:U21 V13:V20">
    <cfRule type="cellIs" dxfId="295" priority="18" operator="between">
      <formula>0.29</formula>
      <formula>0</formula>
    </cfRule>
    <cfRule type="cellIs" dxfId="294" priority="19" operator="between">
      <formula>0.49</formula>
      <formula>0.3</formula>
    </cfRule>
    <cfRule type="cellIs" dxfId="293" priority="20" operator="between">
      <formula>0.79</formula>
      <formula>0.5</formula>
    </cfRule>
    <cfRule type="cellIs" dxfId="292" priority="21" operator="between">
      <formula>1</formula>
      <formula>0.8</formula>
    </cfRule>
  </conditionalFormatting>
  <conditionalFormatting sqref="V12">
    <cfRule type="cellIs" dxfId="291" priority="3" operator="between">
      <formula>0.19</formula>
      <formula>0</formula>
    </cfRule>
    <cfRule type="cellIs" dxfId="290" priority="4" operator="between">
      <formula>0.49</formula>
      <formula>0.2</formula>
    </cfRule>
    <cfRule type="cellIs" dxfId="289" priority="5" operator="between">
      <formula>0.89</formula>
      <formula>0.5</formula>
    </cfRule>
    <cfRule type="cellIs" dxfId="288" priority="6" operator="between">
      <formula>1</formula>
      <formula>0.9</formula>
    </cfRule>
  </conditionalFormatting>
  <conditionalFormatting sqref="W7:W20">
    <cfRule type="containsText" dxfId="287" priority="22" operator="containsText" text="Incumple">
      <formula>NOT(ISERROR(SEARCH("Incumple",W7)))</formula>
    </cfRule>
    <cfRule type="containsText" dxfId="286" priority="23" operator="containsText" text="Cumple">
      <formula>NOT(ISERROR(SEARCH("Cumple",W7)))</formula>
    </cfRule>
  </conditionalFormatting>
  <conditionalFormatting sqref="W21">
    <cfRule type="cellIs" dxfId="285" priority="10" operator="between">
      <formula>0.19</formula>
      <formula>0</formula>
    </cfRule>
    <cfRule type="cellIs" dxfId="284" priority="11" operator="between">
      <formula>0.49</formula>
      <formula>0.2</formula>
    </cfRule>
    <cfRule type="cellIs" dxfId="283" priority="12" operator="between">
      <formula>0.89</formula>
      <formula>0.5</formula>
    </cfRule>
    <cfRule type="cellIs" dxfId="282" priority="13" operator="between">
      <formula>1</formula>
      <formula>0.9</formula>
    </cfRule>
  </conditionalFormatting>
  <conditionalFormatting sqref="AC7:AC21">
    <cfRule type="cellIs" dxfId="281" priority="7" operator="between">
      <formula>0.3</formula>
      <formula>0</formula>
    </cfRule>
    <cfRule type="cellIs" dxfId="280" priority="8" operator="between">
      <formula>0.6999</formula>
      <formula>0.3111</formula>
    </cfRule>
    <cfRule type="cellIs" dxfId="279" priority="9" operator="between">
      <formula>1</formula>
      <formula>0.7</formula>
    </cfRule>
  </conditionalFormatting>
  <dataValidations count="5">
    <dataValidation type="list" allowBlank="1" showInputMessage="1" showErrorMessage="1" sqref="B7:B20" xr:uid="{C317372F-A6E5-42C5-9455-D9F6CE1A9651}">
      <formula1>$AV$5:$AV$14</formula1>
    </dataValidation>
    <dataValidation type="list" allowBlank="1" showInputMessage="1" showErrorMessage="1" sqref="A7:A20" xr:uid="{8962E718-A105-4227-9609-8B04DA87812D}">
      <formula1>$AP$4:$AP$16</formula1>
    </dataValidation>
    <dataValidation type="list" allowBlank="1" showInputMessage="1" showErrorMessage="1" sqref="J16:J20 J7:J13" xr:uid="{CD6A91A9-0EEE-42EF-9250-DB6E2D53970B}">
      <formula1>$AR$4:$AR$16</formula1>
    </dataValidation>
    <dataValidation type="list" allowBlank="1" showInputMessage="1" showErrorMessage="1" sqref="K7:K20" xr:uid="{23F20EC3-1846-4070-9662-DA04BE2BB721}">
      <formula1>$AS$4:$AS$16</formula1>
    </dataValidation>
    <dataValidation type="list" allowBlank="1" showInputMessage="1" showErrorMessage="1" errorTitle="Estado" error="No es un estado de los Planes de Mejoramiento" sqref="Q4:S4" xr:uid="{5471CC64-BA01-4825-AFA5-771FE9BA1ECB}">
      <formula1>$AW$4:$AW$7</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4796b92-89f8-46a2-8728-98f3114e09c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764A3368A43249B966AA3699092348" ma:contentTypeVersion="7" ma:contentTypeDescription="Create a new document." ma:contentTypeScope="" ma:versionID="d90a39c1f8b924ece199e148e2211784">
  <xsd:schema xmlns:xsd="http://www.w3.org/2001/XMLSchema" xmlns:xs="http://www.w3.org/2001/XMLSchema" xmlns:p="http://schemas.microsoft.com/office/2006/metadata/properties" xmlns:ns3="c4796b92-89f8-46a2-8728-98f3114e09c5" xmlns:ns4="c36cb2c1-8dd1-4872-8ba8-8ad0b6598448" targetNamespace="http://schemas.microsoft.com/office/2006/metadata/properties" ma:root="true" ma:fieldsID="9c09250d729fb5f0ba718bf0dd38bcc2" ns3:_="" ns4:_="">
    <xsd:import namespace="c4796b92-89f8-46a2-8728-98f3114e09c5"/>
    <xsd:import namespace="c36cb2c1-8dd1-4872-8ba8-8ad0b659844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796b92-89f8-46a2-8728-98f3114e09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6cb2c1-8dd1-4872-8ba8-8ad0b65984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80084C-0755-4602-9CDC-77D76DACD198}">
  <ds:schemaRefs>
    <ds:schemaRef ds:uri="http://schemas.microsoft.com/office/2006/metadata/properties"/>
    <ds:schemaRef ds:uri="http://schemas.microsoft.com/office/infopath/2007/PartnerControls"/>
    <ds:schemaRef ds:uri="c4796b92-89f8-46a2-8728-98f3114e09c5"/>
  </ds:schemaRefs>
</ds:datastoreItem>
</file>

<file path=customXml/itemProps2.xml><?xml version="1.0" encoding="utf-8"?>
<ds:datastoreItem xmlns:ds="http://schemas.openxmlformats.org/officeDocument/2006/customXml" ds:itemID="{25227E4C-EA37-4555-B5F4-0E6D0F1A9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796b92-89f8-46a2-8728-98f3114e09c5"/>
    <ds:schemaRef ds:uri="c36cb2c1-8dd1-4872-8ba8-8ad0b65984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F1DA65-EAE5-4A50-85E6-EDD847D8E6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6</vt:i4>
      </vt:variant>
    </vt:vector>
  </HeadingPairs>
  <TitlesOfParts>
    <vt:vector size="36" baseType="lpstr">
      <vt:lpstr>ARCHIVO HISTÓRICO </vt:lpstr>
      <vt:lpstr>MATRICULA FINANCIERA</vt:lpstr>
      <vt:lpstr>TRANSPORTE</vt:lpstr>
      <vt:lpstr>POSGRADOS</vt:lpstr>
      <vt:lpstr>TALENTO HUMANO DIV.</vt:lpstr>
      <vt:lpstr>SGSST</vt:lpstr>
      <vt:lpstr>TALENTO HUMANO UNISALUD</vt:lpstr>
      <vt:lpstr>BIENESTAR UNIVERSITARIO</vt:lpstr>
      <vt:lpstr>RELIQUIDACION MATRICULA</vt:lpstr>
      <vt:lpstr>Planes DARCA</vt:lpstr>
      <vt:lpstr>PLANES ACADÉMICA</vt:lpstr>
      <vt:lpstr>Profesor Invitado</vt:lpstr>
      <vt:lpstr>REGIONALIZACIÓN</vt:lpstr>
      <vt:lpstr>PETI</vt:lpstr>
      <vt:lpstr>TEMPORALES</vt:lpstr>
      <vt:lpstr>LEGALIZACION AVANCES</vt:lpstr>
      <vt:lpstr>Proyectos internos VRI</vt:lpstr>
      <vt:lpstr>CIC Unidad 2</vt:lpstr>
      <vt:lpstr>CIC Unidad 1</vt:lpstr>
      <vt:lpstr>ACTOS ADTVOS VACAD</vt:lpstr>
      <vt:lpstr>CGR 2020</vt:lpstr>
      <vt:lpstr>CGR 2021</vt:lpstr>
      <vt:lpstr>CGR 2023</vt:lpstr>
      <vt:lpstr>CGR 2024</vt:lpstr>
      <vt:lpstr>CGR REGALÍAS</vt:lpstr>
      <vt:lpstr>CONTROL PM</vt:lpstr>
      <vt:lpstr>DETALLE INTERNOS</vt:lpstr>
      <vt:lpstr>DETALLE CGR</vt:lpstr>
      <vt:lpstr>Cronógrama</vt:lpstr>
      <vt:lpstr>Cronógrama nov.2019</vt:lpstr>
      <vt:lpstr>'CIC Unidad 1'!Área_de_impresión</vt:lpstr>
      <vt:lpstr>'Planes DARCA'!Área_de_impresión</vt:lpstr>
      <vt:lpstr>'Proyectos internos VRI'!Área_de_impresión</vt:lpstr>
      <vt:lpstr>TEMPORALES!Área_de_impresión</vt:lpstr>
      <vt:lpstr>'Proyectos internos VRI'!Títulos_a_imprimir</vt:lpstr>
      <vt:lpstr>TEMPORALES!Títulos_a_imprimir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unicauca</dc:creator>
  <cp:keywords/>
  <dc:description/>
  <cp:lastModifiedBy>MABEL ALEXANDRA URBANO URBANO</cp:lastModifiedBy>
  <cp:revision/>
  <dcterms:created xsi:type="dcterms:W3CDTF">2019-03-05T20:04:30Z</dcterms:created>
  <dcterms:modified xsi:type="dcterms:W3CDTF">2026-02-16T20:29:59Z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0x01010063764A3368A43249B966AA3699092348</vt:lpwstr>
  </property>
</Properties>
</file>